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KEPEGAWAIAN FP\ANGKA KREDIT\#UPDATE AK\"/>
    </mc:Choice>
  </mc:AlternateContent>
  <bookViews>
    <workbookView xWindow="0" yWindow="0" windowWidth="20490" windowHeight="7455"/>
  </bookViews>
  <sheets>
    <sheet name="Master" sheetId="9" r:id="rId1"/>
    <sheet name="Muka" sheetId="1" r:id="rId2"/>
    <sheet name="Rekap" sheetId="4" r:id="rId3"/>
    <sheet name="Pendidikan" sheetId="11" r:id="rId4"/>
    <sheet name="Penelitian" sheetId="12" r:id="rId5"/>
    <sheet name="Pengabdian" sheetId="14" r:id="rId6"/>
    <sheet name="Penunjang " sheetId="15" r:id="rId7"/>
    <sheet name="Timeline" sheetId="16" r:id="rId8"/>
  </sheets>
  <externalReferences>
    <externalReference r:id="rId9"/>
  </externalReferences>
  <definedNames>
    <definedName name="_xlnm.Print_Area" localSheetId="1">Muka!$A$1:$J$47</definedName>
    <definedName name="_xlnm.Print_Area" localSheetId="3">Pendidikan!$A$1:$K$207</definedName>
    <definedName name="_xlnm.Print_Area" localSheetId="4">Penelitian!$A$1:$N$283</definedName>
    <definedName name="_xlnm.Print_Area" localSheetId="5">Pengabdian!$A$1:$L$125</definedName>
    <definedName name="_xlnm.Print_Area" localSheetId="6">'Penunjang '!$A$1:$L$222</definedName>
    <definedName name="_xlnm.Print_Area" localSheetId="2">Rekap!$A$1:$M$283</definedName>
    <definedName name="_xlnm.Print_Titles" localSheetId="3">Pendidikan!$27:$28</definedName>
    <definedName name="_xlnm.Print_Titles" localSheetId="5">Pengabdian!$27:$28</definedName>
    <definedName name="_xlnm.Print_Titles" localSheetId="6">'Penunjang '!$27:$28</definedName>
  </definedNames>
  <calcPr calcId="152511"/>
</workbook>
</file>

<file path=xl/calcChain.xml><?xml version="1.0" encoding="utf-8"?>
<calcChain xmlns="http://schemas.openxmlformats.org/spreadsheetml/2006/main">
  <c r="I76" i="4" l="1"/>
  <c r="J76" i="4" s="1"/>
  <c r="I78" i="4"/>
  <c r="J78" i="4" s="1"/>
  <c r="I79" i="4"/>
  <c r="J79" i="4" s="1"/>
  <c r="I81" i="4"/>
  <c r="J81" i="4" s="1"/>
  <c r="I65" i="4"/>
  <c r="J65" i="4" s="1"/>
  <c r="I66" i="4"/>
  <c r="J66" i="4" s="1"/>
  <c r="I70" i="4"/>
  <c r="J70" i="4" s="1"/>
  <c r="I71" i="4"/>
  <c r="J71" i="4" s="1"/>
  <c r="J210" i="15" l="1"/>
  <c r="J206" i="15"/>
  <c r="M252" i="12"/>
  <c r="M245" i="12"/>
  <c r="M238" i="12"/>
  <c r="M231" i="12"/>
  <c r="C2" i="16" l="1"/>
  <c r="C1" i="16"/>
  <c r="M40" i="1" l="1"/>
  <c r="N46" i="1" s="1"/>
  <c r="N32" i="1"/>
  <c r="N30" i="1"/>
  <c r="N28" i="1"/>
  <c r="J121" i="11"/>
  <c r="J113" i="11"/>
  <c r="J116" i="11" s="1"/>
  <c r="N36" i="1" l="1"/>
  <c r="N43" i="1"/>
  <c r="N44" i="1"/>
  <c r="N45" i="1"/>
  <c r="N283" i="4"/>
  <c r="N282" i="4"/>
  <c r="N265" i="4" l="1"/>
  <c r="N264" i="4"/>
  <c r="K71" i="14" l="1"/>
  <c r="K74" i="14" s="1"/>
  <c r="K92" i="14"/>
  <c r="K98" i="14"/>
  <c r="K104" i="14"/>
  <c r="K37" i="14"/>
  <c r="K31" i="14"/>
  <c r="M50" i="12"/>
  <c r="M57" i="12" s="1"/>
  <c r="I119" i="4" s="1"/>
  <c r="M44" i="12"/>
  <c r="I116" i="4" s="1"/>
  <c r="M37" i="12"/>
  <c r="I115" i="4" s="1"/>
  <c r="I118" i="4" l="1"/>
  <c r="K128" i="15"/>
  <c r="I184" i="4"/>
  <c r="J184" i="4" s="1"/>
  <c r="M155" i="12"/>
  <c r="I132" i="4" s="1"/>
  <c r="J132" i="4" s="1"/>
  <c r="M167" i="12"/>
  <c r="I134" i="4" s="1"/>
  <c r="J134" i="4" s="1"/>
  <c r="M160" i="12"/>
  <c r="I133" i="4" s="1"/>
  <c r="J133" i="4" s="1"/>
  <c r="M113" i="12"/>
  <c r="I125" i="4" s="1"/>
  <c r="J125" i="4" s="1"/>
  <c r="I96" i="4"/>
  <c r="J96" i="4" s="1"/>
  <c r="I95" i="4"/>
  <c r="J95" i="4" s="1"/>
  <c r="I93" i="4"/>
  <c r="J93" i="4" s="1"/>
  <c r="I92" i="4"/>
  <c r="J92" i="4" s="1"/>
  <c r="J187" i="11"/>
  <c r="J181" i="11"/>
  <c r="J175" i="11"/>
  <c r="I83" i="4" s="1"/>
  <c r="J83" i="4" s="1"/>
  <c r="J165" i="11"/>
  <c r="J159" i="11"/>
  <c r="J154" i="11"/>
  <c r="J148" i="11"/>
  <c r="J79" i="11"/>
  <c r="I55" i="4" s="1"/>
  <c r="J55" i="4" s="1"/>
  <c r="J59" i="11"/>
  <c r="J64" i="11"/>
  <c r="I49" i="4" s="1"/>
  <c r="J49" i="4" s="1"/>
  <c r="J192" i="11"/>
  <c r="J195" i="11" s="1"/>
  <c r="K117" i="15"/>
  <c r="K201" i="15"/>
  <c r="K196" i="15"/>
  <c r="K191" i="15"/>
  <c r="K186" i="15"/>
  <c r="K180" i="15"/>
  <c r="K175" i="15"/>
  <c r="K170" i="15"/>
  <c r="K164" i="15"/>
  <c r="K159" i="15"/>
  <c r="K154" i="15"/>
  <c r="K144" i="15"/>
  <c r="K140" i="15"/>
  <c r="K91" i="15"/>
  <c r="K96" i="15"/>
  <c r="K101" i="15"/>
  <c r="K110" i="15"/>
  <c r="I104" i="4" l="1"/>
  <c r="J104" i="4" s="1"/>
  <c r="K86" i="15"/>
  <c r="K80" i="15"/>
  <c r="K75" i="15"/>
  <c r="K70" i="15"/>
  <c r="K63" i="15"/>
  <c r="I197" i="4" s="1"/>
  <c r="J197" i="4" s="1"/>
  <c r="K58" i="15"/>
  <c r="I196" i="4" s="1"/>
  <c r="J196" i="4" s="1"/>
  <c r="K52" i="15"/>
  <c r="I194" i="4" s="1"/>
  <c r="J194" i="4" s="1"/>
  <c r="K47" i="15"/>
  <c r="I193" i="4" s="1"/>
  <c r="J193" i="4" s="1"/>
  <c r="K40" i="15"/>
  <c r="I190" i="4" s="1"/>
  <c r="J190" i="4" s="1"/>
  <c r="K35" i="15"/>
  <c r="I189" i="4" s="1"/>
  <c r="J189" i="4" l="1"/>
  <c r="J115" i="4"/>
  <c r="M128" i="12"/>
  <c r="I126" i="4" s="1"/>
  <c r="J126" i="4" s="1"/>
  <c r="M61" i="12" l="1"/>
  <c r="M224" i="12" l="1"/>
  <c r="I148" i="4" s="1"/>
  <c r="J148" i="4" s="1"/>
  <c r="M184" i="12"/>
  <c r="I139" i="4" s="1"/>
  <c r="J139" i="4" s="1"/>
  <c r="J118" i="4"/>
  <c r="J116" i="4"/>
  <c r="M86" i="12"/>
  <c r="I123" i="4" s="1"/>
  <c r="J123" i="4" s="1"/>
  <c r="K132" i="15" l="1"/>
  <c r="K131" i="15"/>
  <c r="K120" i="15"/>
  <c r="K122" i="15" s="1"/>
  <c r="K146" i="15"/>
  <c r="K148" i="15" s="1"/>
  <c r="K107" i="14"/>
  <c r="I182" i="4" s="1"/>
  <c r="J182" i="4" s="1"/>
  <c r="K101" i="14"/>
  <c r="I181" i="4" s="1"/>
  <c r="J181" i="4" s="1"/>
  <c r="K95" i="14"/>
  <c r="I180" i="4" s="1"/>
  <c r="J180" i="4" s="1"/>
  <c r="K68" i="14"/>
  <c r="I175" i="4" s="1"/>
  <c r="J175" i="4" s="1"/>
  <c r="K61" i="14"/>
  <c r="I173" i="4" s="1"/>
  <c r="J173" i="4" s="1"/>
  <c r="K55" i="14"/>
  <c r="I172" i="4" s="1"/>
  <c r="J172" i="4" s="1"/>
  <c r="K49" i="14"/>
  <c r="I171" i="4" s="1"/>
  <c r="J171" i="4" s="1"/>
  <c r="K40" i="14"/>
  <c r="I167" i="4" s="1"/>
  <c r="J167" i="4" s="1"/>
  <c r="K34" i="14"/>
  <c r="I165" i="4" s="1"/>
  <c r="J165" i="4" s="1"/>
  <c r="K84" i="14"/>
  <c r="K88" i="14" s="1"/>
  <c r="I178" i="4" s="1"/>
  <c r="J178" i="4" s="1"/>
  <c r="K79" i="14"/>
  <c r="K77" i="14"/>
  <c r="K81" i="14" l="1"/>
  <c r="I177" i="4" s="1"/>
  <c r="J177" i="4" s="1"/>
  <c r="K134" i="15"/>
  <c r="M192" i="12"/>
  <c r="I246" i="4" l="1"/>
  <c r="K211" i="15"/>
  <c r="J246" i="4"/>
  <c r="N24" i="1"/>
  <c r="O79" i="12" l="1"/>
  <c r="J110" i="11" l="1"/>
  <c r="J105" i="11"/>
  <c r="J99" i="11"/>
  <c r="I58" i="4" s="1"/>
  <c r="J58" i="4" s="1"/>
  <c r="I125" i="14" l="1"/>
  <c r="I216" i="15"/>
  <c r="I119" i="14"/>
  <c r="K277" i="12"/>
  <c r="I201" i="11"/>
  <c r="I250" i="4"/>
  <c r="K283" i="12"/>
  <c r="M271" i="12"/>
  <c r="I161" i="4" s="1"/>
  <c r="J161" i="4" s="1"/>
  <c r="M265" i="12"/>
  <c r="I160" i="4" s="1"/>
  <c r="J160" i="4" s="1"/>
  <c r="M259" i="12"/>
  <c r="I159" i="4" s="1"/>
  <c r="J159" i="4" s="1"/>
  <c r="M217" i="12"/>
  <c r="I147" i="4" s="1"/>
  <c r="J147" i="4" s="1"/>
  <c r="M209" i="12"/>
  <c r="I145" i="4" s="1"/>
  <c r="J145" i="4" s="1"/>
  <c r="M202" i="12"/>
  <c r="I143" i="4" s="1"/>
  <c r="J143" i="4" s="1"/>
  <c r="M195" i="12"/>
  <c r="I141" i="4" s="1"/>
  <c r="J141" i="4" s="1"/>
  <c r="M189" i="12"/>
  <c r="I140" i="4" s="1"/>
  <c r="J140" i="4" s="1"/>
  <c r="M178" i="12"/>
  <c r="I137" i="4" s="1"/>
  <c r="J137" i="4" s="1"/>
  <c r="M173" i="12"/>
  <c r="I136" i="4" s="1"/>
  <c r="J136" i="4" s="1"/>
  <c r="M146" i="12"/>
  <c r="I130" i="4" s="1"/>
  <c r="J130" i="4" s="1"/>
  <c r="J119" i="4"/>
  <c r="M138" i="12"/>
  <c r="I129" i="4" s="1"/>
  <c r="J129" i="4" l="1"/>
  <c r="O122" i="12"/>
  <c r="M89" i="12"/>
  <c r="M103" i="12" s="1"/>
  <c r="I124" i="4" s="1"/>
  <c r="J124" i="4" s="1"/>
  <c r="O108" i="12"/>
  <c r="M76" i="12" l="1"/>
  <c r="I122" i="4" s="1"/>
  <c r="J122" i="4" s="1"/>
  <c r="O70" i="12"/>
  <c r="M67" i="12"/>
  <c r="O61" i="12"/>
  <c r="I121" i="4" l="1"/>
  <c r="M272" i="12"/>
  <c r="J140" i="11"/>
  <c r="J139" i="11"/>
  <c r="J133" i="11"/>
  <c r="J136" i="11" s="1"/>
  <c r="J126" i="11"/>
  <c r="J129" i="11" s="1"/>
  <c r="J91" i="11"/>
  <c r="J94" i="11" s="1"/>
  <c r="I57" i="4" s="1"/>
  <c r="J57" i="4" s="1"/>
  <c r="J85" i="11"/>
  <c r="J82" i="11"/>
  <c r="J69" i="11"/>
  <c r="J121" i="4" l="1"/>
  <c r="J162" i="4" s="1"/>
  <c r="I162" i="4"/>
  <c r="J142" i="11"/>
  <c r="I73" i="4" s="1"/>
  <c r="J73" i="4" s="1"/>
  <c r="J88" i="11"/>
  <c r="I56" i="4" s="1"/>
  <c r="J56" i="4" s="1"/>
  <c r="J68" i="11"/>
  <c r="J67" i="11"/>
  <c r="J51" i="11"/>
  <c r="J45" i="11"/>
  <c r="J44" i="11"/>
  <c r="J32" i="11"/>
  <c r="J40" i="11" s="1"/>
  <c r="G31" i="1"/>
  <c r="G9" i="1"/>
  <c r="H33" i="1"/>
  <c r="J36" i="4"/>
  <c r="I36" i="4"/>
  <c r="A10" i="4"/>
  <c r="H10" i="4"/>
  <c r="A8" i="4"/>
  <c r="I265" i="4"/>
  <c r="I264" i="4"/>
  <c r="H26" i="1"/>
  <c r="I26" i="1" s="1"/>
  <c r="F21" i="11"/>
  <c r="I249" i="4"/>
  <c r="I256" i="4"/>
  <c r="I255" i="4"/>
  <c r="G34" i="1"/>
  <c r="G35" i="1" s="1"/>
  <c r="I27" i="1"/>
  <c r="I222" i="15"/>
  <c r="I221" i="15"/>
  <c r="I215" i="15"/>
  <c r="G23" i="15"/>
  <c r="G22" i="15"/>
  <c r="G21" i="15"/>
  <c r="G20" i="15"/>
  <c r="G19" i="15"/>
  <c r="G15" i="15"/>
  <c r="G14" i="15"/>
  <c r="G13" i="15"/>
  <c r="G12" i="15"/>
  <c r="G11" i="15"/>
  <c r="I124" i="14"/>
  <c r="I118" i="14"/>
  <c r="K282" i="12"/>
  <c r="K276" i="12"/>
  <c r="G23" i="14"/>
  <c r="G22" i="14"/>
  <c r="G21" i="14"/>
  <c r="G20" i="14"/>
  <c r="G19" i="14"/>
  <c r="G15" i="14"/>
  <c r="G14" i="14"/>
  <c r="G13" i="14"/>
  <c r="G12" i="14"/>
  <c r="G11" i="14"/>
  <c r="I23" i="12"/>
  <c r="I22" i="12"/>
  <c r="I21" i="12"/>
  <c r="I20" i="12"/>
  <c r="I19" i="12"/>
  <c r="I12" i="12"/>
  <c r="I13" i="12"/>
  <c r="I14" i="12"/>
  <c r="I15" i="12"/>
  <c r="I11" i="12"/>
  <c r="I207" i="11"/>
  <c r="I206" i="11"/>
  <c r="I200" i="11"/>
  <c r="F15" i="11"/>
  <c r="F23" i="11"/>
  <c r="F22" i="11"/>
  <c r="F20" i="11"/>
  <c r="F19" i="11"/>
  <c r="F14" i="11"/>
  <c r="F13" i="11"/>
  <c r="F12" i="11"/>
  <c r="F11" i="11"/>
  <c r="H23" i="4"/>
  <c r="H22" i="4"/>
  <c r="H21" i="4"/>
  <c r="H20" i="4"/>
  <c r="H19" i="4"/>
  <c r="H18" i="4"/>
  <c r="H17" i="4"/>
  <c r="H16" i="4"/>
  <c r="H15" i="4"/>
  <c r="H14" i="4"/>
  <c r="H13" i="4"/>
  <c r="G21" i="1"/>
  <c r="G20" i="1"/>
  <c r="G19" i="1"/>
  <c r="G18" i="1"/>
  <c r="G17" i="1"/>
  <c r="G16" i="1"/>
  <c r="G15" i="1"/>
  <c r="G14" i="1"/>
  <c r="G13" i="1"/>
  <c r="G12" i="1"/>
  <c r="G22" i="1"/>
  <c r="H29" i="1" l="1"/>
  <c r="I29" i="1" s="1"/>
  <c r="J56" i="11"/>
  <c r="I42" i="4" s="1"/>
  <c r="M13" i="1"/>
  <c r="M14" i="1" s="1"/>
  <c r="N18" i="1" s="1"/>
  <c r="J71" i="11"/>
  <c r="I51" i="4" s="1"/>
  <c r="J51" i="4" s="1"/>
  <c r="I33" i="1"/>
  <c r="H34" i="1"/>
  <c r="I34" i="1" s="1"/>
  <c r="I105" i="4" l="1"/>
  <c r="J196" i="11"/>
  <c r="J42" i="4"/>
  <c r="J105" i="4" s="1"/>
  <c r="N20" i="1"/>
  <c r="M34" i="1" s="1"/>
  <c r="N19" i="1"/>
  <c r="M33" i="1" s="1"/>
  <c r="N21" i="1"/>
  <c r="M35" i="1" s="1"/>
  <c r="N22" i="1" l="1"/>
  <c r="N23" i="1"/>
  <c r="H28" i="1"/>
  <c r="I28" i="1" l="1"/>
  <c r="K114" i="14"/>
  <c r="I176" i="4"/>
  <c r="J176" i="4" s="1"/>
  <c r="J185" i="4" s="1"/>
  <c r="J186" i="4" s="1"/>
  <c r="I185" i="4" l="1"/>
  <c r="I186" i="4" s="1"/>
  <c r="H30" i="1" l="1"/>
  <c r="I30" i="1" s="1"/>
  <c r="I31" i="1" s="1"/>
  <c r="I35" i="1" s="1"/>
  <c r="H31" i="1" l="1"/>
  <c r="H35" i="1" s="1"/>
</calcChain>
</file>

<file path=xl/comments1.xml><?xml version="1.0" encoding="utf-8"?>
<comments xmlns="http://schemas.openxmlformats.org/spreadsheetml/2006/main">
  <authors>
    <author>hp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- Tenaga Pengajar dan Asisten Ahli :
10 sks pertama   : 0,5  Kum
2 sks berikutnya : 0,25 Kum 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 xml:space="preserve">Lektor s.d Guru Besar :
10 sks pertama   : 1  Kum
2 sks berikutnya  : 0,5 Kum 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>nilai Kum dihitung per kegiatan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 xml:space="preserve">Maks 4 lulusan per semester
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 xml:space="preserve">Maks 6 lulusan per semester
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>Maks 8 Lulusan per 
semester</t>
        </r>
      </text>
    </comment>
    <comment ref="I96" authorId="0" shapeId="0">
      <text>
        <r>
          <rPr>
            <b/>
            <sz val="9"/>
            <color indexed="81"/>
            <rFont val="Tahoma"/>
            <family val="2"/>
          </rPr>
          <t xml:space="preserve">Maks 4 lulusan per semester
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</rPr>
          <t xml:space="preserve">Maks 10 lulusan per semester
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</rPr>
          <t xml:space="preserve">Maks 4 lulusan per semester
</t>
        </r>
      </text>
    </comment>
    <comment ref="I108" authorId="0" shapeId="0">
      <text>
        <r>
          <rPr>
            <b/>
            <sz val="9"/>
            <color indexed="81"/>
            <rFont val="Tahoma"/>
            <family val="2"/>
          </rPr>
          <t xml:space="preserve">Maks 6 lulusan per semester
</t>
        </r>
      </text>
    </comment>
    <comment ref="I113" authorId="0" shapeId="0">
      <text>
        <r>
          <rPr>
            <b/>
            <sz val="9"/>
            <color indexed="81"/>
            <rFont val="Tahoma"/>
            <family val="2"/>
          </rPr>
          <t>Maks 8 Lulusan per 
semester</t>
        </r>
      </text>
    </comment>
    <comment ref="I118" authorId="0" shapeId="0">
      <text>
        <r>
          <rPr>
            <b/>
            <sz val="9"/>
            <color indexed="81"/>
            <rFont val="Tahoma"/>
            <family val="2"/>
          </rPr>
          <t xml:space="preserve">Maks 4 lulusan per semester
</t>
        </r>
      </text>
    </comment>
    <comment ref="I119" authorId="0" shapeId="0">
      <text>
        <r>
          <rPr>
            <b/>
            <sz val="9"/>
            <color indexed="81"/>
            <rFont val="Tahoma"/>
            <family val="2"/>
          </rPr>
          <t xml:space="preserve">Maks 10 lulusan per semester
</t>
        </r>
      </text>
    </comment>
    <comment ref="I126" authorId="0" shapeId="0">
      <text>
        <r>
          <rPr>
            <b/>
            <sz val="9"/>
            <color indexed="81"/>
            <rFont val="Tahoma"/>
            <family val="2"/>
          </rPr>
          <t>Maks 4 Lulusan per semester</t>
        </r>
      </text>
    </comment>
    <comment ref="I133" authorId="0" shapeId="0">
      <text>
        <r>
          <rPr>
            <b/>
            <sz val="9"/>
            <color indexed="81"/>
            <rFont val="Tahoma"/>
            <family val="2"/>
          </rPr>
          <t>Maks 8 Lulusan per semester</t>
        </r>
      </text>
    </comment>
    <comment ref="I139" authorId="0" shapeId="0">
      <text>
        <r>
          <rPr>
            <b/>
            <sz val="9"/>
            <color indexed="81"/>
            <rFont val="Tahoma"/>
            <family val="2"/>
          </rPr>
          <t>nilai Kum dihitung per kegiatan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L61" authorId="0" shapeId="0">
      <text>
        <r>
          <rPr>
            <b/>
            <sz val="9"/>
            <color indexed="81"/>
            <rFont val="Tahoma"/>
            <family val="2"/>
          </rPr>
          <t xml:space="preserve">Nilai Awal Jurnal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 xml:space="preserve">Nilai Jurnal yang didapatkan dari reveiwer (dasarnya dari batas nilai tertinggi)
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</rPr>
          <t xml:space="preserve">Batas Nilai tertinggi yang diberikan sesuai dengan susunan penulis. 
1. Ketua : 60% X Nilai artikel 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2. Anggota : (40 % X Nilai artikel) / Jumlah Anggota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bernilai 15 karena berbahasa Indonesia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</rPr>
          <t xml:space="preserve">bernilai 20 karena berbahasa PBB
</t>
        </r>
      </text>
    </comment>
    <comment ref="L122" authorId="0" shapeId="0">
      <text>
        <r>
          <rPr>
            <b/>
            <sz val="9"/>
            <color indexed="81"/>
            <rFont val="Tahoma"/>
            <family val="2"/>
          </rPr>
          <t>bernilai 10 karena Jurnal Ilmiah, ditulis dalam Bahasa Resmi PBB namun tidak memenuhi syarat sebagai Jurnal Internasional</t>
        </r>
      </text>
    </comment>
    <comment ref="L163" authorId="0" shapeId="0">
      <text>
        <r>
          <rPr>
            <b/>
            <sz val="9"/>
            <color indexed="81"/>
            <rFont val="Tahoma"/>
            <family val="2"/>
          </rPr>
          <t xml:space="preserve">Maksimal 25% dari angka kebutuhan
</t>
        </r>
      </text>
    </comment>
  </commentList>
</comments>
</file>

<file path=xl/sharedStrings.xml><?xml version="1.0" encoding="utf-8"?>
<sst xmlns="http://schemas.openxmlformats.org/spreadsheetml/2006/main" count="1763" uniqueCount="756">
  <si>
    <t>PENETAPAN ANGKA KREDIT</t>
  </si>
  <si>
    <t>I</t>
  </si>
  <si>
    <t>KETERANGAN PERORANGAN</t>
  </si>
  <si>
    <t>Nama</t>
  </si>
  <si>
    <t>NIP</t>
  </si>
  <si>
    <t>Tempat dan Tanggal Lahir</t>
  </si>
  <si>
    <t>Jenis Kelamin</t>
  </si>
  <si>
    <t>Pendidikan Tertinggi</t>
  </si>
  <si>
    <t>Pangkat / Golongan Ruang / TMT</t>
  </si>
  <si>
    <t>Jabatan Fungsional / TMT</t>
  </si>
  <si>
    <t>Masa Kerja Golongan</t>
  </si>
  <si>
    <t>Unit Kerja</t>
  </si>
  <si>
    <t>II</t>
  </si>
  <si>
    <t>LAMA</t>
  </si>
  <si>
    <t>BARU</t>
  </si>
  <si>
    <t>JUMLAH</t>
  </si>
  <si>
    <t>UNSUR UTAMA</t>
  </si>
  <si>
    <t>a</t>
  </si>
  <si>
    <t>b</t>
  </si>
  <si>
    <t>c</t>
  </si>
  <si>
    <t>UNSUR PENUNJANG</t>
  </si>
  <si>
    <t>UNSUR YANG DINILAI</t>
  </si>
  <si>
    <t>ANGKA KREDIT MENURUT</t>
  </si>
  <si>
    <t>A</t>
  </si>
  <si>
    <t>B</t>
  </si>
  <si>
    <t>Mengembangkan bahan pengajaran</t>
  </si>
  <si>
    <t>III</t>
  </si>
  <si>
    <t>Dekan</t>
  </si>
  <si>
    <t>IV</t>
  </si>
  <si>
    <t>SURAT PERNYATAAN</t>
  </si>
  <si>
    <t>Yang bertanda tangan dibawah ini :</t>
  </si>
  <si>
    <t>:</t>
  </si>
  <si>
    <t>Mengembangkan program kuliah</t>
  </si>
  <si>
    <t>Menyampaikan orasi ilmiah</t>
  </si>
  <si>
    <t>8</t>
  </si>
  <si>
    <t>7</t>
  </si>
  <si>
    <t>6</t>
  </si>
  <si>
    <t>5</t>
  </si>
  <si>
    <t>4</t>
  </si>
  <si>
    <t>3</t>
  </si>
  <si>
    <t>2</t>
  </si>
  <si>
    <t>1</t>
  </si>
  <si>
    <t xml:space="preserve"> Lama</t>
  </si>
  <si>
    <t xml:space="preserve"> Baru</t>
  </si>
  <si>
    <t>Bertugas sebagai penguji pada ujian akhir</t>
  </si>
  <si>
    <t>Menjadi anggota panitia / badan pada lembaga pemerintah</t>
  </si>
  <si>
    <t>Menjadi anggota delegasi nasional ke pertemuan internasional</t>
  </si>
  <si>
    <t>Pangkat / Golongan Ruang</t>
  </si>
  <si>
    <t>DATA DIRI</t>
  </si>
  <si>
    <t xml:space="preserve">Jabatan Fungsional </t>
  </si>
  <si>
    <t>DATA PEJABAT</t>
  </si>
  <si>
    <t>Rektor</t>
  </si>
  <si>
    <t>Jabatan</t>
  </si>
  <si>
    <t>Pendidikan</t>
  </si>
  <si>
    <t xml:space="preserve">Penelitian </t>
  </si>
  <si>
    <t xml:space="preserve">Pengabdian </t>
  </si>
  <si>
    <t>max</t>
  </si>
  <si>
    <t>Penunjang</t>
  </si>
  <si>
    <t>min</t>
  </si>
  <si>
    <t xml:space="preserve">Nomor : </t>
  </si>
  <si>
    <t>DAFTAR USUL PENETAPAN ANGKA KREDIT</t>
  </si>
  <si>
    <t>Tempat dan tanggal lahir</t>
  </si>
  <si>
    <t>Pendidikan terakhir</t>
  </si>
  <si>
    <t>Jenis kelamin</t>
  </si>
  <si>
    <t>Nomor seri Karpeg</t>
  </si>
  <si>
    <t xml:space="preserve"> a. Lama</t>
  </si>
  <si>
    <t xml:space="preserve"> b. Baru</t>
  </si>
  <si>
    <t>Menerjemahkan / menyadur buku ilmiah</t>
  </si>
  <si>
    <t>Mengedit / menyunting karya ilmiah</t>
  </si>
  <si>
    <t xml:space="preserve">Jabatan </t>
  </si>
  <si>
    <t>Nomor Seri Karpeg</t>
  </si>
  <si>
    <t>Jumlah Unsur Utama</t>
  </si>
  <si>
    <t>Jumlah Unsur Penunjang</t>
  </si>
  <si>
    <t>Jumlah Unsur Utama dan Unsur Penunjang</t>
  </si>
  <si>
    <t>Berperan serta aktif dalam pertemuan ilmiah</t>
  </si>
  <si>
    <t>Telah melaksanakan kegiatan pendidikan dan pengajaran sebagai berikut :</t>
  </si>
  <si>
    <t>Telah melaksanakan kegiatan pengabdian kepada masyarakat sebagai berikut :</t>
  </si>
  <si>
    <t>NIP / NIDN</t>
  </si>
  <si>
    <t xml:space="preserve">NIP </t>
  </si>
  <si>
    <t xml:space="preserve">  Nomor</t>
  </si>
  <si>
    <t xml:space="preserve">  Tanggal</t>
  </si>
  <si>
    <t>Lampiran IV</t>
  </si>
  <si>
    <t>Lampiran III</t>
  </si>
  <si>
    <t>Lampiran II</t>
  </si>
  <si>
    <t>Lampiran I</t>
  </si>
  <si>
    <t>JABATAN AKADEMIK DOSEN</t>
  </si>
  <si>
    <t>: Peraturan Bersama Menteri Pendidikan dan Kebudayaan</t>
  </si>
  <si>
    <t xml:space="preserve">  dan Kepala Badan Kepegawaian Negara</t>
  </si>
  <si>
    <t>: 12 Agustus 2014</t>
  </si>
  <si>
    <t>Unit kerja</t>
  </si>
  <si>
    <t>Pangkat / golongan ruang / TMT</t>
  </si>
  <si>
    <t>Masa kerja golongan</t>
  </si>
  <si>
    <t>Jabatan akademik  dosen / TMT</t>
  </si>
  <si>
    <t>INSTANSI PENGUSUL</t>
  </si>
  <si>
    <t>TIM PENILAI</t>
  </si>
  <si>
    <t>NO</t>
  </si>
  <si>
    <t>UNSUR, SUB UNSUR DAN BUTIR KEGIATAN</t>
  </si>
  <si>
    <t>PENDIDIKAN</t>
  </si>
  <si>
    <t>Pendidikan Formal</t>
  </si>
  <si>
    <t>Doktor (S3)</t>
  </si>
  <si>
    <t>Magister (S2)</t>
  </si>
  <si>
    <t>Pendidikan dan pelatihan Prajabatan</t>
  </si>
  <si>
    <t>Pendidikan dan pelatihan Prajabatan golongan III</t>
  </si>
  <si>
    <t>PELAKSANAAN PENDIDIKAN</t>
  </si>
  <si>
    <t>Melaksanakan perkuliahan / tutorial dan membimbing, menguji serta menyelenggarakan pendidikan di laboratorium, praktek keguruan bengkel / studio / kebun percobaan / teknologi pengajaran dan praktek lapangan</t>
  </si>
  <si>
    <t>Melaksanakan perkuliahan / tutorial dan membimbing, menguji serta menyelenggarakan pendidikan di Laboratorium, Praktik Keguruan Bengkel / Studio / Kebun pada Fakultas / Sekolah Tinggi / Akademi / Politeknik sendiri, pada fakultas lain dalam lingkungan Universitas / Institut sendiri, maupun di luar perguruan tinggi sendiri secara melembaga paling banyak 12 sks per semester</t>
  </si>
  <si>
    <t>Membimbing seminar</t>
  </si>
  <si>
    <t>Membimbing mahasiswa seminar</t>
  </si>
  <si>
    <t>C</t>
  </si>
  <si>
    <t>Membimbing kuliah kerja nyata, praktek kerja nyata, praktek kerja lapangan</t>
  </si>
  <si>
    <t>Membimbing dan ikut membimbing dalam menghasilkan disertasi, thesis, skripsi dan laporan akhir studi</t>
  </si>
  <si>
    <t>Pembimbing Utama</t>
  </si>
  <si>
    <t>a.</t>
  </si>
  <si>
    <t>b.</t>
  </si>
  <si>
    <t>Disertasi</t>
  </si>
  <si>
    <t>Skripsi</t>
  </si>
  <si>
    <t>Laporan Akhir</t>
  </si>
  <si>
    <t>c.</t>
  </si>
  <si>
    <t>d.</t>
  </si>
  <si>
    <t>Pembimbing pendamping / pembantu</t>
  </si>
  <si>
    <t>D</t>
  </si>
  <si>
    <t>E</t>
  </si>
  <si>
    <t>Ketua Penguji</t>
  </si>
  <si>
    <t>Anggota Penguji</t>
  </si>
  <si>
    <t>F</t>
  </si>
  <si>
    <t>Membina kegiatan mahasiswa</t>
  </si>
  <si>
    <t>Melakukan pembinaan kegiatan mahasiswa di bidang Akademik dan kemahasiswaan</t>
  </si>
  <si>
    <t>G</t>
  </si>
  <si>
    <t>Melakukan kegiatan pengembangan program kuliah</t>
  </si>
  <si>
    <t>H</t>
  </si>
  <si>
    <t>Buku ajar</t>
  </si>
  <si>
    <t>Diktat, modul, petunjuk praktikum, model, alat bantu, audio visual, naskah tutorial</t>
  </si>
  <si>
    <t>Melakukan kegiatan orasi ilmiah pada perguruan tinggi tiap tahun</t>
  </si>
  <si>
    <t>J</t>
  </si>
  <si>
    <t xml:space="preserve">Menduduki jabatan pimpinan perguruan tinggi </t>
  </si>
  <si>
    <t>Pembantu ketua sekolah tinggi / pembantu direktur politeknik</t>
  </si>
  <si>
    <t>Direktur akademi</t>
  </si>
  <si>
    <t>K</t>
  </si>
  <si>
    <t>Membimbing Akademik Dosen yang lebih rendah jabatannya</t>
  </si>
  <si>
    <t>Pembimbing pencangkokan</t>
  </si>
  <si>
    <t>Reguler</t>
  </si>
  <si>
    <t>L</t>
  </si>
  <si>
    <t>Melaksanakan kegiatan Detasering dan pencangkokan Akademik Dosen</t>
  </si>
  <si>
    <t>Detasering</t>
  </si>
  <si>
    <t>Pencangkokan</t>
  </si>
  <si>
    <t>M</t>
  </si>
  <si>
    <t>Melakukan kegiatan pengembangan diri untuk meningkatkan kompetensi</t>
  </si>
  <si>
    <t>Lamanya lebih dari 960 jam</t>
  </si>
  <si>
    <t>Lamanya 641 - 960 jam</t>
  </si>
  <si>
    <t>Lamanya 481 - 640 jam</t>
  </si>
  <si>
    <t>Lamanya 161 - 480 jam</t>
  </si>
  <si>
    <t>Lamanya 81 - 160 jam</t>
  </si>
  <si>
    <t>Lamanya 31 - 80 jam</t>
  </si>
  <si>
    <t>Lamanya 10 - 30 jam</t>
  </si>
  <si>
    <t>PELAKSANAAN PENELITIAN</t>
  </si>
  <si>
    <t>Hasil penelitian atau pemikiran yang dipublikasikan</t>
  </si>
  <si>
    <t>1)</t>
  </si>
  <si>
    <t>2)</t>
  </si>
  <si>
    <t>Monograf</t>
  </si>
  <si>
    <t>Buku Referensi</t>
  </si>
  <si>
    <t>Jurnal ilmiah :</t>
  </si>
  <si>
    <t>3)</t>
  </si>
  <si>
    <t>Internasional</t>
  </si>
  <si>
    <t>a) Internasional</t>
  </si>
  <si>
    <t>b) Nasional</t>
  </si>
  <si>
    <t>d</t>
  </si>
  <si>
    <t>Dalam koran / majalah populer / umum</t>
  </si>
  <si>
    <t>Hasil penelitian atau hasil pemikiran yang tidak di publikasikan (tersimpan di perpustakaan perguruan tinggi)</t>
  </si>
  <si>
    <t>Diterbitkan dan diedarkan secara nasional</t>
  </si>
  <si>
    <t>Membuat rencana dan karya teknologi yang dipatenkan</t>
  </si>
  <si>
    <t>Nasional</t>
  </si>
  <si>
    <t>Membuat rancangan dan karya teknologi, rancangan dan karya seni monumental / seni pertunjukan / karya sastra</t>
  </si>
  <si>
    <t>Tingkat internasional</t>
  </si>
  <si>
    <t>Tingkat nasional</t>
  </si>
  <si>
    <t>Tingkat lokal</t>
  </si>
  <si>
    <t>PELAKSANAAN PENGABDIAN KEPADA MASYARAKAT</t>
  </si>
  <si>
    <t>Menduduki jabatan pimpinan</t>
  </si>
  <si>
    <t>Menduduki jabatan pimpinan pada lembaga pemerintahan / pejabat negara yang harus dibebaskan dari jabatan organiknya</t>
  </si>
  <si>
    <t>Melaksanakan pengembangan hasil pendidikan dan penelitian</t>
  </si>
  <si>
    <t>Melaksanakan pengembangan hasil pendidikan dan penelitian yang dapat dimanfaatkan oleh masyarakat</t>
  </si>
  <si>
    <t>Memberi latihan / penyuluhan / penataran / ceramah pada masyarakat</t>
  </si>
  <si>
    <t>Terjadwal / terprogram</t>
  </si>
  <si>
    <t>Insidental</t>
  </si>
  <si>
    <t>Dalam satu semester atau lebih</t>
  </si>
  <si>
    <t>Kurang dari satu semester dan minimal satu bulan</t>
  </si>
  <si>
    <t>Memberi pelayanan kepada masyarakat atau kegiatan lain yang menunjang pelaksanaan tugas umum pemerintah dan pembangunan</t>
  </si>
  <si>
    <t>Berdasarkan bidang keahlian</t>
  </si>
  <si>
    <t>Berdasarkan penugasan lembaga perguruan tinggi</t>
  </si>
  <si>
    <t>Berdasarkan penugasan fungsi / jabatan</t>
  </si>
  <si>
    <t>JUMLAH UNSUR UTAMA</t>
  </si>
  <si>
    <t>VI</t>
  </si>
  <si>
    <t>V</t>
  </si>
  <si>
    <t>PENUNJANG TUGAS DOSEN</t>
  </si>
  <si>
    <t>Menjadi anggota dalam suatu Panitia / Badan pada perguruan tinggi</t>
  </si>
  <si>
    <t>Sebagai ketua / wakil ketua merangkap anggota</t>
  </si>
  <si>
    <t>Sebagai anggota</t>
  </si>
  <si>
    <t>Panitia pusat</t>
  </si>
  <si>
    <t>Ketua / Wakil Ketua</t>
  </si>
  <si>
    <t>Anggota</t>
  </si>
  <si>
    <t>Panitia daerah</t>
  </si>
  <si>
    <t>Menjadi anggota organisasi profesi</t>
  </si>
  <si>
    <t>Pengurus</t>
  </si>
  <si>
    <t>Anggota atas permintaan</t>
  </si>
  <si>
    <t>Mewakili perguruan tinggi / lembaga pemerintah</t>
  </si>
  <si>
    <t>Mewakili perguruan tiinggi / lembaga pemerintah duduk dalam panitia antar lembaga</t>
  </si>
  <si>
    <t>Sebagai ketua delegasi</t>
  </si>
  <si>
    <t>Sebagai anggota delegasi</t>
  </si>
  <si>
    <t>Tingkat internasional / nasional / regional sebagai :</t>
  </si>
  <si>
    <t>Ketua</t>
  </si>
  <si>
    <t>Di lingkungan perguruan tinggi sebagai :</t>
  </si>
  <si>
    <t>Mendapat penghargaan / tanda jasa</t>
  </si>
  <si>
    <t>Penghargaan / tanda jasa Satya Lancana Karya Satya</t>
  </si>
  <si>
    <t>30 (tiga puluh) tahun</t>
  </si>
  <si>
    <t>20 (dua puluh) tahun</t>
  </si>
  <si>
    <t>10 (sepuluh) tahun</t>
  </si>
  <si>
    <t>Memperoleh penghargaan lainnya</t>
  </si>
  <si>
    <t>Tingkat provinsi</t>
  </si>
  <si>
    <t>Menulis buku pelajaran SLTA ke bawah yang diterbitkan dan diedarkan secara nasional</t>
  </si>
  <si>
    <t>Buku SLTA atau setingkat</t>
  </si>
  <si>
    <t>Buku SLTP atau setingkat</t>
  </si>
  <si>
    <t>Buku SD atau setingkat</t>
  </si>
  <si>
    <t>Tingkat daerah / lokal</t>
  </si>
  <si>
    <t>Keanggotaan dalam tim penilaian</t>
  </si>
  <si>
    <t>Menjadi anggota tim penilaian jabatan akademik dosen</t>
  </si>
  <si>
    <t>JUMLAH UNSUR PENUNJANG</t>
  </si>
  <si>
    <t>LAMPIRAN PENDUKUNG DUPAK</t>
  </si>
  <si>
    <t>masyarakat</t>
  </si>
  <si>
    <t>Catatan Pejabat Pengusul :</t>
  </si>
  <si>
    <t>Catatan Anggota Tim Penilai :</t>
  </si>
  <si>
    <t>Catatan Ketua Tim Penilai :</t>
  </si>
  <si>
    <t>Tanggal</t>
  </si>
  <si>
    <t>MELAKSANAKAN PENDIDIKAN</t>
  </si>
  <si>
    <t>No</t>
  </si>
  <si>
    <t>Ijazah</t>
  </si>
  <si>
    <t>10 sks pertama</t>
  </si>
  <si>
    <t>Copy SK Mengajar</t>
  </si>
  <si>
    <t>Smt. Genap        2012 / 2013</t>
  </si>
  <si>
    <t>2 sks berikut</t>
  </si>
  <si>
    <t>Smt. Ganjil        2013 / 2014</t>
  </si>
  <si>
    <t>MELAKSANAKAN PENELITIAN</t>
  </si>
  <si>
    <t>Tiap Jurnal</t>
  </si>
  <si>
    <t>Atasan Langsung</t>
  </si>
  <si>
    <t>1.</t>
  </si>
  <si>
    <t>2.</t>
  </si>
  <si>
    <t>3.</t>
  </si>
  <si>
    <t>4.</t>
  </si>
  <si>
    <t>Telah melaksanakan kegiatan penelitian sebagai berikut :</t>
  </si>
  <si>
    <t>MELAKSANAKAN PENGABDIAN KEPADA MASYARAKAT</t>
  </si>
  <si>
    <t>Tiap Program</t>
  </si>
  <si>
    <t>MELAKSANAKAN PENUNJANG TUGAS DOSEN</t>
  </si>
  <si>
    <t>Telah melaksanakan kegiatan penunjang tugas dosen sebagai berikut :</t>
  </si>
  <si>
    <t>Total Kebutuhan</t>
  </si>
  <si>
    <t>Bidang</t>
  </si>
  <si>
    <t>Prosentase</t>
  </si>
  <si>
    <t>Kebutuhan</t>
  </si>
  <si>
    <t>Ket.</t>
  </si>
  <si>
    <t>Kebutuhan Angka Kredit</t>
  </si>
  <si>
    <t>Mengikuti pendidikan sekolah dan memperoleh gelar / ijazah</t>
  </si>
  <si>
    <t>Diklat Prajabatan</t>
  </si>
  <si>
    <t>Penunjang Tugas Dosen</t>
  </si>
  <si>
    <r>
      <t xml:space="preserve">ASLI </t>
    </r>
    <r>
      <rPr>
        <sz val="10"/>
        <rFont val="Arial Narrow"/>
        <family val="2"/>
      </rPr>
      <t>disampaikan dengan hormat kepada Kepala BKN</t>
    </r>
  </si>
  <si>
    <t>Tembusan disampaikan kepada :</t>
  </si>
  <si>
    <t>Dosen yang bersangkutan;</t>
  </si>
  <si>
    <t>Sekretaris Tim Penilai yang bersangkutan</t>
  </si>
  <si>
    <t>Kepala Biro / Sekretaris Direktorat Jenderal yang</t>
  </si>
  <si>
    <t>membidangi pendidikan, peneltian dan pengabdian</t>
  </si>
  <si>
    <t>kepada masyarakat; dan</t>
  </si>
  <si>
    <t>Pejabat lain yang dianggap perlu</t>
  </si>
  <si>
    <t>: 4/VIII/PB/2014 dan 24 Tahun 2014</t>
  </si>
  <si>
    <t>1. Surat pernyataan telah melaksanakan kegiatan pendidikan</t>
  </si>
  <si>
    <t>2. Surat pernyataan telah melakukan kegiatan pengajaran</t>
  </si>
  <si>
    <t>3. Surat pernyataan telah melakukan kegiatan pengabdian kepada</t>
  </si>
  <si>
    <t>4. Surat pernyataan melakukan kegiatan penunjang</t>
  </si>
  <si>
    <t>Tanggal Usul</t>
  </si>
  <si>
    <t>Pangkat / Golongan ruang / TMT</t>
  </si>
  <si>
    <t>( terisi jika memasukkan ijasah di pendidikan)</t>
  </si>
  <si>
    <t>Smt. Ganjil      2012 / 2013</t>
  </si>
  <si>
    <t>Maksimal Jurnal Nasional dan Seminar</t>
  </si>
  <si>
    <t>Jumlah</t>
  </si>
  <si>
    <t>Maksimal Penelitian Tidak Dipublikasi</t>
  </si>
  <si>
    <t>Rektor,</t>
  </si>
  <si>
    <t>Jakarta,</t>
  </si>
  <si>
    <t>Nomor Usul</t>
  </si>
  <si>
    <t>Jumlah Pelaksanaan Penelitian</t>
  </si>
  <si>
    <t>Jumlah Pelaksanaan Pengabdian Kepada Masyarakat</t>
  </si>
  <si>
    <t>Jumlah Penunjang Tugas Dosen</t>
  </si>
  <si>
    <t>JUMLAH PENDIDIKAN</t>
  </si>
  <si>
    <t>JUMLAH PELAKSANAAN PENDIDIKAN</t>
  </si>
  <si>
    <t>JUMLAH PELAKSANAAN PENELITIAN</t>
  </si>
  <si>
    <t>JUMLAH PELAKSANAAN PENGABDIAN KEPADA MASYARAKAT</t>
  </si>
  <si>
    <t>Anggota Tim Penilai Angka Kredit Pusat</t>
  </si>
  <si>
    <t>Ketua Tim Penilai Angka Kredit Pusat</t>
  </si>
  <si>
    <t>http://www.sensorsportal.com/HTML/DIGEST/P_1140.htm</t>
  </si>
  <si>
    <t>Smt. Genap        2011 / 2012</t>
  </si>
  <si>
    <t>Smt. Ganjil        2011 / 2012</t>
  </si>
  <si>
    <t>Smt. Genap        2010 / 2011</t>
  </si>
  <si>
    <t>Copy SK Pembimbing</t>
  </si>
  <si>
    <t>Sertifikat</t>
  </si>
  <si>
    <t>REPUBLIK INDONESIA</t>
  </si>
  <si>
    <t>Tiap semester</t>
  </si>
  <si>
    <t>(NIP dan NIDN ditulis tanpa spasi)</t>
  </si>
  <si>
    <t>(Penulisan nama dan Gelar sesuai ijasah yang dinilaikan)</t>
  </si>
  <si>
    <t>(Penulisan Nomor Karpeg diberi "spasi")</t>
  </si>
  <si>
    <t>(Penulisan Bulan menggunakan kata "terbilang")</t>
  </si>
  <si>
    <t>(Pilihan Jenis Kelamin hanya : Laki-laki / Perempuan)</t>
  </si>
  <si>
    <t>(tmt SK Fungsional terakhir s.d batas tanggal penilaian terakhir)</t>
  </si>
  <si>
    <t>(Penulisan Pangkat Terakhir, golongan, dan tmt sesuai contoh)</t>
  </si>
  <si>
    <t>(Penulisan Nama Jabatan, angka kredit terakhir dan tmt sesuai contoh)</t>
  </si>
  <si>
    <t>(Penulisan Jabatan Fungsional sesuai contoh)</t>
  </si>
  <si>
    <t>(Penulisan masa kerja pada SK Pangkat/Golongan terakhir)</t>
  </si>
  <si>
    <t>(Penulisan nama dan Gelar sesuai ijasah)</t>
  </si>
  <si>
    <t>(Penulisan NIP ditulis tanpa spasi)</t>
  </si>
  <si>
    <t>(Penulisan Strata Pendidikan terakhir/yang dinilaikan dan tahun lulus)</t>
  </si>
  <si>
    <t>Lektor Madya, 1 Desember 1999</t>
  </si>
  <si>
    <t>Lektor (Inpassing), 1 Januari 2001</t>
  </si>
  <si>
    <t>(penulisan bagi dosen yang jafung trakhirnya sebelum tahun 2001)</t>
  </si>
  <si>
    <t>(Penulisan Ketua Jurusan sesuai contoh)</t>
  </si>
  <si>
    <t>(Penulisan sesuai dengan Contoh)</t>
  </si>
  <si>
    <t>URAIAN KEGIATAN</t>
  </si>
  <si>
    <t>TANGGAL</t>
  </si>
  <si>
    <t>SATUAN HASIL</t>
  </si>
  <si>
    <t>JUMLAH VOLUME KEGIATAN</t>
  </si>
  <si>
    <t>ANGKA KREDIT</t>
  </si>
  <si>
    <t>JUMLAH ANGKA KREDIT</t>
  </si>
  <si>
    <t>KETERANGAN/ BUKTI FISIK</t>
  </si>
  <si>
    <t>PENDIDIKAN :</t>
  </si>
  <si>
    <t xml:space="preserve">Mengikuti pendidikan formal :    </t>
  </si>
  <si>
    <t>Mengikuti Diklat Prajabatan Gol. III</t>
  </si>
  <si>
    <t>PELAKSANAAN PENDIDIKAN :</t>
  </si>
  <si>
    <t>Melaksanakan Perkuliahan :</t>
  </si>
  <si>
    <t>Smt. .........</t>
  </si>
  <si>
    <t>......../.........</t>
  </si>
  <si>
    <t>Membimbing Seminar Mahasiswa :</t>
  </si>
  <si>
    <t>Membimbing KKN, PKN, PKL :</t>
  </si>
  <si>
    <t>Penguji pada Ujian Akhir :</t>
  </si>
  <si>
    <t>Membina Kegiatan Mahasiswa di bidang Akademik dan Kemahasiswaan :</t>
  </si>
  <si>
    <t>Mengembangkan Program Kuliah yang mempunyai nilai keterbaruan :</t>
  </si>
  <si>
    <t>Mengembangkan bahan pengajaran / kuliah :</t>
  </si>
  <si>
    <t>Smt. ..........</t>
  </si>
  <si>
    <t>Menyampaikan Orasi Ilmiah :</t>
  </si>
  <si>
    <t>Menduduki Jabatan Pimpinan :</t>
  </si>
  <si>
    <t>Membimbing Dosen yang mempunyai jabatan lebih rendah :</t>
  </si>
  <si>
    <t>Melaksanakan kegiatan detasering dan pencangkokan di luar institusi tempat bekerja :</t>
  </si>
  <si>
    <t>Melaksanakan pengembangan diri untuk meningkatkan kompetensi :</t>
  </si>
  <si>
    <t>11 Pebruari 2003</t>
  </si>
  <si>
    <t>Copy Ijazah</t>
  </si>
  <si>
    <t>Jumlah Pendidikan</t>
  </si>
  <si>
    <t>Smt. Genap 2012 / 2013</t>
  </si>
  <si>
    <t>Tanggal …</t>
  </si>
  <si>
    <t>Smt. Ganjil     2011 / 2012</t>
  </si>
  <si>
    <t>Tiap mahasiswa</t>
  </si>
  <si>
    <t>Copy Lembar Pengesahan</t>
  </si>
  <si>
    <t xml:space="preserve">    1. .............</t>
  </si>
  <si>
    <t>Skripsi :</t>
  </si>
  <si>
    <t>Tesis :</t>
  </si>
  <si>
    <t>Smt. Ganjil        2010 / 2011</t>
  </si>
  <si>
    <t xml:space="preserve">Copy SK </t>
  </si>
  <si>
    <t>Tiap mata kuliah</t>
  </si>
  <si>
    <t>Tiap buku</t>
  </si>
  <si>
    <t>Tiap buku / naskah</t>
  </si>
  <si>
    <t>Tiap orasi</t>
  </si>
  <si>
    <t>Tiap smt</t>
  </si>
  <si>
    <t>SK Pengangkatan</t>
  </si>
  <si>
    <t>Modul</t>
  </si>
  <si>
    <t>Buku Ajar</t>
  </si>
  <si>
    <t>Jumlah Pelaksanaan Pendidikan</t>
  </si>
  <si>
    <t>Ukuran Kertas : Folio (F4)</t>
  </si>
  <si>
    <t>Type Font : Arial Narrow (10)</t>
  </si>
  <si>
    <t>No.</t>
  </si>
  <si>
    <t>Hasil Penelitian / Hasil Pemikiran yang didesiminasikan :</t>
  </si>
  <si>
    <t>Menerjemahkan / menyadur Buku Ilmiah yang diterbitkan (ber ISBN) :</t>
  </si>
  <si>
    <t>Mengedit / menyunting karya ilmiah dalam bentuk Buku yang diterbitkan (ber ISBN)</t>
  </si>
  <si>
    <t>Membuat rancangan dan karya teknologi / seni yang dipatenkan secara :</t>
  </si>
  <si>
    <t>Membuat rancangan dan karya teknologi yang tidk dipatenkan, rancangan dan karya seni monumental / seni pertunjukan, karya sastra :</t>
  </si>
  <si>
    <t>Jurnal Internasional Bereputasi :</t>
  </si>
  <si>
    <t>a)</t>
  </si>
  <si>
    <t>b)</t>
  </si>
  <si>
    <t>Jurnal Internasional :</t>
  </si>
  <si>
    <t>Jurnal Nasional :</t>
  </si>
  <si>
    <t>5)</t>
  </si>
  <si>
    <t>Hasil penelitian / hasil pemikiran yang dipublikasikan :</t>
  </si>
  <si>
    <t>Hasil penelitian / hasil pemikiran yang dipublikasikan dalam bentuk BUKU :</t>
  </si>
  <si>
    <t>Buku Referensi :</t>
  </si>
  <si>
    <t>Buku Monograf :</t>
  </si>
  <si>
    <t>c)</t>
  </si>
  <si>
    <t xml:space="preserve">Hasil penelitian / hasil pemikiran dalam bentuk Buku yang dipublikasikan dan berisi berbagai tulisan dari berbagai penulis (Book Chapter) : </t>
  </si>
  <si>
    <t>Internasional :</t>
  </si>
  <si>
    <t>Nasional :</t>
  </si>
  <si>
    <t>Prosiding Internasional :</t>
  </si>
  <si>
    <t>Prosiding Nasional :</t>
  </si>
  <si>
    <t>Disajikan dalam bentuk Poster dan dimuat Dalam Prosiding dipublikasikan :</t>
  </si>
  <si>
    <t>Disajikan dalam Seminar / Simposium / Lokakarya, tetapi tidak dimuat dalam Prosiding yang dipublikasikan :</t>
  </si>
  <si>
    <t>Hasil Penelitian / Pemikiran yang Tidak Disajikan dalam Seminar / Simposium / Lokakarya, tetapi dimuat dalam Prosiding :</t>
  </si>
  <si>
    <t>Hasil Penelitian / Pemikiran / Kerjasama Industri yang tidak dipublikasikan (tersimpan dalam Perpustakaan)</t>
  </si>
  <si>
    <t>URL : .................................</t>
  </si>
  <si>
    <t xml:space="preserve">URL : </t>
  </si>
  <si>
    <t>URL : ...................</t>
  </si>
  <si>
    <t>Lokal :</t>
  </si>
  <si>
    <t>https://www.omicsonline.org/pdfdownload.php?download=improvement-of-biomolecule-immobilization-on-polystyrene-surface-by-increasing-surface-roughness-2155-6210.1000119.pdf&amp;aid=6470</t>
  </si>
  <si>
    <t>http://jurnal.ugm.ac.id/jieb/article/download/10316/7800</t>
  </si>
  <si>
    <t>Smt. Ganjil 2015 / 2016</t>
  </si>
  <si>
    <t>http://natural-b.ub.ac.id/index.php/natural-b/article/download/112/110</t>
  </si>
  <si>
    <t>http://aaber.com.au/index.php/AABER/article/view/78/61</t>
  </si>
  <si>
    <t>Smt. Ganjil 2017/2018</t>
  </si>
  <si>
    <t>Sebagai penulis : Mandiri</t>
  </si>
  <si>
    <t>http://qe-journal.unimed.ac.id/journal/index.php/QEJ/article/download/71/57</t>
  </si>
  <si>
    <t>Smt. Ganjil 2016/2017</t>
  </si>
  <si>
    <t>http://jiae.ub.ac.id/index.php/jiae/article/download/188/176</t>
  </si>
  <si>
    <t>Sebagai penulis : Kedua dari 2 penulis</t>
  </si>
  <si>
    <t>Tahun 2012</t>
  </si>
  <si>
    <t>Tiap Buku</t>
  </si>
  <si>
    <t>Tahun …</t>
  </si>
  <si>
    <t>http://irep.iium.edu.my/33143/1/Islamic_Economics_Education_in_Southeast_Asian_Universities_(Contents).pdf</t>
  </si>
  <si>
    <t>Tahun 2013</t>
  </si>
  <si>
    <t>Smt. Genap        2013 / 2014</t>
  </si>
  <si>
    <t>Tiap Makalah</t>
  </si>
  <si>
    <t>Smt. Ganjil        2012 / 2013</t>
  </si>
  <si>
    <t>Tiap Poster</t>
  </si>
  <si>
    <t>Poster</t>
  </si>
  <si>
    <t>Tiap naskah</t>
  </si>
  <si>
    <t>Tiap Rancangan</t>
  </si>
  <si>
    <t>https://nasional.sindonews.com/read/1221195/18/dalam-jepitan-utang-dan-pajak-1500217760.</t>
  </si>
  <si>
    <t>Smt. Genap        2016 / 2017</t>
  </si>
  <si>
    <t>Menduduki jabatan pimpinan pada lembaga pemerintah / pejabat negara yang harus dibebaskan dari jabatan organiknya.</t>
  </si>
  <si>
    <t>Jabatan : ...........................</t>
  </si>
  <si>
    <t>dst. nya.</t>
  </si>
  <si>
    <t>Melaksanakan pengembangan hasil pendidikan, dan penelitian yang dapat dimanfaatkan oleh masyarakat / industri</t>
  </si>
  <si>
    <t>Judul : ........................................</t>
  </si>
  <si>
    <t>Memberi pelayanan kepada masyarakat atau kegiatan lain yang menunjang pelaksanaan tugas pemerintah dan pembangunan :</t>
  </si>
  <si>
    <t>Tingkat Internasional :</t>
  </si>
  <si>
    <t>Judul : ..............................................</t>
  </si>
  <si>
    <t>Tingkat Nasional :</t>
  </si>
  <si>
    <t>Tingkat Lokal :</t>
  </si>
  <si>
    <t>Berdasarkan bidang keahlian :</t>
  </si>
  <si>
    <t>Berdasarkan penugasan perguruan tinggi</t>
  </si>
  <si>
    <t>Berdasarkan fungsi / jabatan</t>
  </si>
  <si>
    <t>Smt. …</t>
  </si>
  <si>
    <t>Tiap Semester</t>
  </si>
  <si>
    <t>Tiap Kegiatan</t>
  </si>
  <si>
    <t>KETERANGAN/BUKTI FISIK</t>
  </si>
  <si>
    <t>Menjadi anggota dalam suatu panitia / badan pada Perguruan Tinggi, sebagai :</t>
  </si>
  <si>
    <t>Menjadi anggota panitia / badan pada lembaga pemerintah :</t>
  </si>
  <si>
    <t>Menjadi anggota organisasi profesi :</t>
  </si>
  <si>
    <t>Mewakili Perguruan Tinggi / Lembaga Pemerintah :</t>
  </si>
  <si>
    <t>Menjadi Anggota Delegasi Nasional Ke Pertemuan Internasional :</t>
  </si>
  <si>
    <t>Berperan Serta Aktif Dalam Pertemuan Ilmiah :</t>
  </si>
  <si>
    <t>Mendapat Penghargaan / Tanda Jasa :</t>
  </si>
  <si>
    <t>Menulis Buku Pelajaran SLTA Ke Bawah Diterbitkan Dan Diedarkan Secara Nasional :</t>
  </si>
  <si>
    <t>Mempunyai Prestasi Di Bidang Olahraga/ Humaniora:</t>
  </si>
  <si>
    <t>Keanggotaan Dalam Tim Penilaian :</t>
  </si>
  <si>
    <t>Anggota Tim Penilai Jabatan Akademik</t>
  </si>
  <si>
    <t>Ketua / Wakil Ketua merangkap anggota :</t>
  </si>
  <si>
    <t>Anggota :</t>
  </si>
  <si>
    <t>Panitia Pusat, sebagai :</t>
  </si>
  <si>
    <t>Ketua / Wakil Ketua, tiap kepanitiaan :</t>
  </si>
  <si>
    <t>Ketua/Wakil Ketua ....................................</t>
  </si>
  <si>
    <t>Anggota, tiap kepanitiaan :</t>
  </si>
  <si>
    <t>Anggota ....................................</t>
  </si>
  <si>
    <t xml:space="preserve"> Panitia Daerah, sebagai :</t>
  </si>
  <si>
    <t>Pengurus ............................................</t>
  </si>
  <si>
    <t>Anggota atas permintaan :</t>
  </si>
  <si>
    <t>Anggota ............................................</t>
  </si>
  <si>
    <t>Pengurus :</t>
  </si>
  <si>
    <t>Duduk dalam panitia antar lembaga  ...............</t>
  </si>
  <si>
    <t>Sebagai Ketua Delegasi</t>
  </si>
  <si>
    <t>Sebagai Anggota Delegasi</t>
  </si>
  <si>
    <t>Tingkat Internasional/ Nasional/ Regional :</t>
  </si>
  <si>
    <t>Sebagai Ketua</t>
  </si>
  <si>
    <t>Ketua .............................</t>
  </si>
  <si>
    <t>Di Lingkungan Perguruan Tinggi :</t>
  </si>
  <si>
    <t>Tanda Jasa Satya Lancana Karya Satya :</t>
  </si>
  <si>
    <t>30 (tiga puluh) Tahun</t>
  </si>
  <si>
    <t>20 (dua puluh) Tahun</t>
  </si>
  <si>
    <t>10 (sepuluh) Tahun</t>
  </si>
  <si>
    <t>Memperoleh Penghargaan Lainnya :</t>
  </si>
  <si>
    <t>Tingkat Internasional</t>
  </si>
  <si>
    <t>Penghargaan ................................</t>
  </si>
  <si>
    <t>Tingkat Nasional</t>
  </si>
  <si>
    <t>Tingkat Propinsi</t>
  </si>
  <si>
    <t>Buku SLTA atau sederajat</t>
  </si>
  <si>
    <t>Judul Buku ...........................................</t>
  </si>
  <si>
    <t>Buku SLTP atau sederajat</t>
  </si>
  <si>
    <t>Buku SD atau sederajat</t>
  </si>
  <si>
    <t>Tingkat Daerah / Lokal</t>
  </si>
  <si>
    <t>Kegiatan ..............................</t>
  </si>
  <si>
    <t>Tiap Tahun</t>
  </si>
  <si>
    <t>Tiap Kepanitiaan</t>
  </si>
  <si>
    <t>Periode …</t>
  </si>
  <si>
    <t xml:space="preserve">Tiap Periode Jabatan </t>
  </si>
  <si>
    <t>Sebagai Anggota / Peserta</t>
  </si>
  <si>
    <t>Tiap Tanda Jasa</t>
  </si>
  <si>
    <t>Tiap Penghargaan</t>
  </si>
  <si>
    <t>Tiap Piagam/Medali</t>
  </si>
  <si>
    <t>Jurusan / Program Studi</t>
  </si>
  <si>
    <t>(Penulisan Nama Jurusan / Prodi sesuai dengan contoh)</t>
  </si>
  <si>
    <t>(Penulisan Unit kerja diisi Nama Fakultas dan Universitas</t>
  </si>
  <si>
    <t>(Penulisan masa kerja baru tidak perlu diisi)</t>
  </si>
  <si>
    <t>(Untuk LK dan GB nomor berasal dari KP UB)</t>
  </si>
  <si>
    <t>Book Chapter</t>
  </si>
  <si>
    <t>Internasional bereputasi</t>
  </si>
  <si>
    <t>4)</t>
  </si>
  <si>
    <t xml:space="preserve">Catatan : </t>
  </si>
  <si>
    <t xml:space="preserve"> *) pilih salah satu</t>
  </si>
  <si>
    <t xml:space="preserve"> 1. Dekan untuk kenaikan jabatan menjadi Asisten Ahli dan Lektor;</t>
  </si>
  <si>
    <t xml:space="preserve"> 2. Rektor untuk kenaikan jabatan menjadi Lektor Kepala dan Profesor/Guru Besar.</t>
  </si>
  <si>
    <t xml:space="preserve"> **) pilih salah satu</t>
  </si>
  <si>
    <t xml:space="preserve"> 1. Universitas untuk kenaikan jabatan menjadi Asisten Ahli dan Lektor.</t>
  </si>
  <si>
    <t xml:space="preserve"> 2. Pusat untuk kenaikan jabatan menjadi Lektor Kepala dan Profesor/Guru Besar.</t>
  </si>
  <si>
    <t xml:space="preserve"> ***)  Nama dan NIP dikosongi untuk Ketua Tim Penilai Angka Kredit Pusat</t>
  </si>
  <si>
    <t>Menghasilkan Karya Ilmiah :</t>
  </si>
  <si>
    <t>PELAKSANAAN PENELITIAN :</t>
  </si>
  <si>
    <t>DOI (Jika ada)</t>
  </si>
  <si>
    <t>Sebagai penulis : Pertama dari 4 penulis</t>
  </si>
  <si>
    <t>Journal of Biosensors &amp; Bioelectronics, Vol. 3, No. 3, Juli 2012, ISSN : 2155-6210, Penerbit : Open Access Publication, dengan judul : " Improvement of Biomolecule Immobilization on Polystyrene Surface by Increasing Surface Roughness ", hal. 1-5</t>
  </si>
  <si>
    <t>Link Repo Riset</t>
  </si>
  <si>
    <t>Natural B Jurnal Lingkungan dan Kesehatan, Vol. 1, No. 1, April 2011, ISSN : 2088-4613, Penerbit : Fakultas MIPA UB, dengan judul : " Rancang Bangun Sistem Pengukur Gas CO2 ", hal. 51-56</t>
  </si>
  <si>
    <t>Sebagai penulis : Kedua dari 3 penulis</t>
  </si>
  <si>
    <t>Australian Academy of Business and Economics Review (AABER), Vol. 3, No. 4, October 2017, ISSN : 2205-6726 (print) ; 2205-6734 (online), Penerbit : Australian Academy of Business Leadership, dengan judul : " The Influence of Leadership Competencies, Organizational Culture, Employee Motivation and Performance (Studies in PDAM Malang, East Java, Indonesia) ", hal. 193-199</t>
  </si>
  <si>
    <t>Ekologi Arthropoda, ISBN: 978-602-432-171-0, Penerbit : UB Press, 136 Halaman</t>
  </si>
  <si>
    <t>Small Industrial Cluster in Indonesia : Cooperation and Competition, ISBN : 978-602-203-317-2, Penerbit : UB Press, 359 halaman</t>
  </si>
  <si>
    <t>Islamic Economics Education in Southeast Asian Universities, ISBN : 978-983-44600-1-3, Penerbit : Centre for Islamic Economics, IIUM, dengan judul chapter : " Islamic Economics Program in the Faculty of Economics and Business, Universitas Brawijaya, Indonesia ", 14 halaman, Editor : Mohd Nizam Barom, Mohd Mahyudi Mohd Yusop, Mohamed Aslam Haneef, dan Mustafa Omar Mohammed.</t>
  </si>
  <si>
    <t>Sebagai penulis : Pertama dari 2 penulis</t>
  </si>
  <si>
    <t>Disajikan dalam bentuk Poster dan dimuat dalam Prosiding dipublikasikan :</t>
  </si>
  <si>
    <t>5.</t>
  </si>
  <si>
    <t>SindoNews.com, 17 Juli 2017, dengan judul : " Dalam Jepitan Utang dan Pajak "</t>
  </si>
  <si>
    <t>Batas Maksimal Kelebihan AK</t>
  </si>
  <si>
    <t>Kebutuhan Angka Kredit yang akan datang</t>
  </si>
  <si>
    <t>AK yang dituju</t>
  </si>
  <si>
    <t>Demikian pernyataan ini dibuat untuk dapat dipergunakan sebagaimana mestinya.</t>
  </si>
  <si>
    <t>Tiap Prosiding</t>
  </si>
  <si>
    <t>Tiap Artikel</t>
  </si>
  <si>
    <t>Sebagai penulis : ... dari ... Penulis</t>
  </si>
  <si>
    <t>Judul Asli : ….., ISBN : ....., Penerbit :…., Judul Saduran : ........, Jumlah Halaman : .........</t>
  </si>
  <si>
    <t>Sebagai Pencipta : Tunggal</t>
  </si>
  <si>
    <t>Smt. Genap        2008 / 2009</t>
  </si>
  <si>
    <t>Tiap Karya</t>
  </si>
  <si>
    <t>Sebagai Inventor : Kedua dari 5 Inventor</t>
  </si>
  <si>
    <t>Hak Cipta Paten: Reaktor Kompak Trans-Esterifikasi Kontinyu Untuk Produksi Biodiesel Berbasis Gelombang Mikro, Pemberi Paten : …….., No: ID P0034022, 28 Juni 2013</t>
  </si>
  <si>
    <t>PVT : Perlindungan Varietas Tanaman</t>
  </si>
  <si>
    <t>Judul : ............, Sebagai penulis : ... dari ... Penulis, Kedudukan : .......................,Jumlah orang :</t>
  </si>
  <si>
    <t>Judul : Pengaruh kaitan usaha antar firma (Inter firm linkages) dan strategi bisnis terhadap kinerja usaha mikro dan kecil, tahun 2011</t>
  </si>
  <si>
    <t>Sebagai penulis : Pertama dari 3 penulis</t>
  </si>
  <si>
    <t>Smt. Ganjil 2011 / 2012</t>
  </si>
  <si>
    <t>Copy Sertifikat</t>
  </si>
  <si>
    <t>Pemateri Pelatihan penulisan karya Ilmiah ”Program percepatan dan peningkatan kualitas karya mahasiswa dalam rangka persiapan menuju kompetisi Program Kreativitas Mahasiswa (PKM)”</t>
  </si>
  <si>
    <t>Makalah Asli</t>
  </si>
  <si>
    <t>1 Mei 2013</t>
  </si>
  <si>
    <t xml:space="preserve">b. </t>
  </si>
  <si>
    <t>Penyuluhan Pendidikan Kewirausahaan untuk Mahasiswa santri di Pesantren Mahasiswa ”Al Furqon” Kelurahan Merjosari, Kecamatan Lowokwaru, Kota Malang.</t>
  </si>
  <si>
    <t>7 Januari 2012</t>
  </si>
  <si>
    <t xml:space="preserve">Kondisi Sosial Ekonomi dan Pemberian Santunan Kepada Keluarga Tenaga Kerja Penebang Tebu di Kecamatan Gondanglegi Kab. Malang. </t>
  </si>
  <si>
    <t>17, 24, 31 Maret dan 7 April 2012</t>
  </si>
  <si>
    <t>1..</t>
  </si>
  <si>
    <t>2..</t>
  </si>
  <si>
    <t>Panitia Musyawarah Kerja Nasional Ikatan Doktor Ekonomi Indonesia Tahun 2012, “Terobosan Pembangunan Daerah untuk Menunjang Pertumbuhan Ekonomi Nasional”</t>
  </si>
  <si>
    <t>1 Juni 2012</t>
  </si>
  <si>
    <t>Workshop Penyempurnaan penyusunan rencana induk penelitian Universitas Brawijaya</t>
  </si>
  <si>
    <t>13-20 Desember 2011</t>
  </si>
  <si>
    <t xml:space="preserve">Lokakarya Kurikulum Prodi Ekonomi Syari’ah Fakultas Agama Islam Universitas Muhammadiyah Malang </t>
  </si>
  <si>
    <t>6 Nopember 2013</t>
  </si>
  <si>
    <t>Membimbing dan ikut membimbing dalam menghasilkan disertasi, thesis, skripsi dan laporan akhir studi:</t>
  </si>
  <si>
    <r>
      <t xml:space="preserve">Hak Cipta Perangkat Lunak, OMR Pro - Optical Mark Document Processor: Indonesia, Intelectual Property Right, Pemberi Paten : …….., No Paten / </t>
    </r>
    <r>
      <rPr>
        <sz val="10"/>
        <color rgb="FFFF0000"/>
        <rFont val="Arial Narrow"/>
        <family val="2"/>
      </rPr>
      <t>PVT</t>
    </r>
    <r>
      <rPr>
        <sz val="10"/>
        <rFont val="Arial Narrow"/>
        <family val="2"/>
      </rPr>
      <t>: 042978, 6 Juli 2009</t>
    </r>
  </si>
  <si>
    <t>Pelaksanakan Pendidikan</t>
  </si>
  <si>
    <t>Pelaksanakan Penelitian</t>
  </si>
  <si>
    <t>Pelaksanakan pengabdian kepada masyarakat</t>
  </si>
  <si>
    <t>Menyatakan bahwa :</t>
  </si>
  <si>
    <t>Menghasilkan karya ilmiah</t>
  </si>
  <si>
    <t>Mempunyai prestasi di bidang olahraga / humaniora</t>
  </si>
  <si>
    <r>
      <t xml:space="preserve">Sensors and Transducers </t>
    </r>
    <r>
      <rPr>
        <sz val="10"/>
        <color rgb="FFFF0000"/>
        <rFont val="Arial Narrow"/>
        <family val="2"/>
      </rPr>
      <t>(Nama Jurnal)</t>
    </r>
    <r>
      <rPr>
        <sz val="10"/>
        <rFont val="Arial Narrow"/>
        <family val="2"/>
      </rPr>
      <t xml:space="preserve">, Vol. 149, Issue. 2 </t>
    </r>
    <r>
      <rPr>
        <sz val="10"/>
        <color rgb="FFFF0000"/>
        <rFont val="Arial Narrow"/>
        <family val="2"/>
      </rPr>
      <t>(volume dan nomor)</t>
    </r>
    <r>
      <rPr>
        <sz val="10"/>
        <rFont val="Arial Narrow"/>
        <family val="2"/>
      </rPr>
      <t xml:space="preserve">, Februari 2013 </t>
    </r>
    <r>
      <rPr>
        <sz val="10"/>
        <color rgb="FFFF0000"/>
        <rFont val="Arial Narrow"/>
        <family val="2"/>
      </rPr>
      <t>(Tahun terbit)</t>
    </r>
    <r>
      <rPr>
        <sz val="10"/>
        <rFont val="Arial Narrow"/>
        <family val="2"/>
      </rPr>
      <t>, ISSN : 1726-5479, Penerbit : International Frequency Sensor Association (IFSA), dengan judul : "Development of QCM immunosensor with small sample solution for detection of MMP-3 antibody ", hal. 143-149</t>
    </r>
  </si>
  <si>
    <t>Sebagai penulis : Kedua dari 4 penulis</t>
  </si>
  <si>
    <t>6)</t>
  </si>
  <si>
    <t>Dalam bentuk Buku</t>
  </si>
  <si>
    <t xml:space="preserve">Internasional </t>
  </si>
  <si>
    <t>6.</t>
  </si>
  <si>
    <t>Malang / Jakarta,</t>
  </si>
  <si>
    <t>17 Maret – 21 April 2012</t>
  </si>
  <si>
    <t xml:space="preserve">Malang, </t>
  </si>
  <si>
    <t>Konsep dan Penerapan Ekonometrika Menggunakan E-Views, Tahun 2016. ISBN : 978-602-425-096-2, Penerbit : UB Press</t>
  </si>
  <si>
    <t>2014 International Conference on Control Engineering and Electronics Engineering (ICCEEE 2014), 25 - 27 April 2014, Malang, ISSN : 1743-3533, Penerbit : XXXX, dengan judul : " Simple mixed ON-OFF and PI/PID controller using a Microcontroller for Vacuum Chamber Substrate Heater ", hal. 1-6,</t>
  </si>
  <si>
    <t>Link Asli</t>
  </si>
  <si>
    <t>Link Repo</t>
  </si>
  <si>
    <t xml:space="preserve">Link Asli </t>
  </si>
  <si>
    <t>Seminar Nasional Fisika Terapan III, Surabaya, 15 September 2012, ISBN : 978-979-17494-2-8, Surabaya, Penyelenggara : Universitas Airlangga, dengan judul : " Pencacah frekuensi resolusi 0.1 ppm menggunakan IC tunggal mikrokontroller ", hal. 7-14</t>
  </si>
  <si>
    <t>2016 International Seminar on Sensors, Intrumentation, Measurement, and Metrology (ISSIMM 2016), 10-11 Agustus 2016, Surabaya, ISBN : 978-1-5386-0745-9, Penyelenggara : Universitas Airlangga, dengan judul : " Volt Ampere Characteristic of Low Frequency Nitrogen Plasma in a Medium Vacuum Reactor ", hal. 9-10</t>
  </si>
  <si>
    <t>Dipresentasikan secara oral dan dimuat dalam Prosiding dipublikasikan (ISSN / ISBN) :</t>
  </si>
  <si>
    <t>Pemateri dalam kegiatan ”tutorial Metodologi Penelitian” di Surabaya</t>
  </si>
  <si>
    <t>Dipresentasikan secara oral dan dimuat dalam Prosiding dipublikasikan (ISSN/ISBN):</t>
  </si>
  <si>
    <t xml:space="preserve"> </t>
  </si>
  <si>
    <t>Prof. Dr. Ir. Nuhfil Hanani AR., M.S.</t>
  </si>
  <si>
    <t>NIP 195811281983031005</t>
  </si>
  <si>
    <t xml:space="preserve">Prof. Drs. Gugus Irianto, MSA., Ph.D., Ak. </t>
  </si>
  <si>
    <t>NIP 196201101987011001</t>
  </si>
  <si>
    <t>Fakultas Pertanian Universitas Brawijaya</t>
  </si>
  <si>
    <t xml:space="preserve">Masa Penilaian : 1 Desember 2009  s.d. </t>
  </si>
  <si>
    <t>Dr. Ir. Damanhuri, MS.</t>
  </si>
  <si>
    <t>NIP 196211231987031002</t>
  </si>
  <si>
    <t>Dr. Noer Rahmi Ardiarini, S.P., M.Si.</t>
  </si>
  <si>
    <t>197011181997022001</t>
  </si>
  <si>
    <t>Penata, III/c, 1 April 2004</t>
  </si>
  <si>
    <t xml:space="preserve">Nomor :             </t>
  </si>
  <si>
    <t>Luqman Qurata Aini, S.P., M.Si., Ph.D.</t>
  </si>
  <si>
    <t>197209191998021001</t>
  </si>
  <si>
    <t>Penata Tk. I, III/d, 1 Oktober 2017</t>
  </si>
  <si>
    <t>Syahrul Kurniawan, S.P., M.P., Ph.D.</t>
  </si>
  <si>
    <t>197910182005011002</t>
  </si>
  <si>
    <t>Penata, III/c, 1 April 2012</t>
  </si>
  <si>
    <t>Hery Toiba, S.P., M.P., Ph.D.</t>
  </si>
  <si>
    <t>197209082003121001</t>
  </si>
  <si>
    <t>Penata, III/c, 1 Oktober 2018</t>
  </si>
  <si>
    <t>Dekan,</t>
  </si>
  <si>
    <r>
      <t xml:space="preserve">(Untuk AA dan Lektor nomor berasal dari Fakultas pengusul --&gt; </t>
    </r>
    <r>
      <rPr>
        <b/>
        <sz val="10"/>
        <color rgb="FFFF0000"/>
        <rFont val="Arial Narrow"/>
        <family val="2"/>
      </rPr>
      <t>harus</t>
    </r>
    <r>
      <rPr>
        <sz val="10"/>
        <color rgb="FFFF0000"/>
        <rFont val="Arial Narrow"/>
        <family val="2"/>
      </rPr>
      <t xml:space="preserve"> berbeda dengan surat pengantar)</t>
    </r>
  </si>
  <si>
    <t>Malang,</t>
  </si>
  <si>
    <t>Anggota Tim Penilai Angka Kredit Universitas</t>
  </si>
  <si>
    <t>Ketua Tim Penilai Angka Kredit Universitas</t>
  </si>
  <si>
    <t>Buku</t>
  </si>
  <si>
    <t>Jurnal, Q4, SJR = ….. Atau JIF = ….</t>
  </si>
  <si>
    <t xml:space="preserve">Jurnal </t>
  </si>
  <si>
    <t>Sensors and Transducers, Vol. 149, Issue. 2, Februari 2013, ISSN : 1726-5479, Penerbit : International Frequency Sensor Association (IFSA), dengan judul : "Development of QCM immunosensor with small sample solution for detection of MMP-3 antibody ", hal. 143-149</t>
  </si>
  <si>
    <t>`</t>
  </si>
  <si>
    <t>Memperoleh gelar Doktor (S3)</t>
  </si>
  <si>
    <r>
      <t xml:space="preserve">di </t>
    </r>
    <r>
      <rPr>
        <u/>
        <sz val="10"/>
        <rFont val="Arial Narrow"/>
        <family val="2"/>
      </rPr>
      <t>Universitas Indonesia</t>
    </r>
    <r>
      <rPr>
        <sz val="10"/>
        <rFont val="Arial Narrow"/>
        <family val="2"/>
      </rPr>
      <t xml:space="preserve"> bidang ilmu </t>
    </r>
    <r>
      <rPr>
        <u/>
        <sz val="10"/>
        <rFont val="Arial Narrow"/>
        <family val="2"/>
      </rPr>
      <t>Fisika</t>
    </r>
    <r>
      <rPr>
        <sz val="10"/>
        <rFont val="Arial Narrow"/>
        <family val="2"/>
      </rPr>
      <t xml:space="preserve"> </t>
    </r>
  </si>
  <si>
    <t>Memperoleh gelar Magister (S2)</t>
  </si>
  <si>
    <t>di ................ bidang ilmu .....................</t>
  </si>
  <si>
    <t>Fisika 1 kls. A (3 SKS)</t>
  </si>
  <si>
    <t>Metode Pengukuran Fisika kls. B (2 SKS)</t>
  </si>
  <si>
    <t>Sensor kls. A (3 SKS)</t>
  </si>
  <si>
    <t>Instrumentasi Medis kls. A (2 SKS)</t>
  </si>
  <si>
    <t>Pemrosesan Sinyal Digital kls. C (2 SKS)</t>
  </si>
  <si>
    <t>Dasar Instrumentasi Biomedis kls. A (3 SKS), 2 orang tim, (3/2 = 1,5 sks)</t>
  </si>
  <si>
    <t xml:space="preserve">Desain Sistem Instrumentasi kls. B (4 SKS), 2 orang tim, (4/2 = 2 sks) </t>
  </si>
  <si>
    <t>Elektronika Dasar kls. C (2 SKS), 2 orang tim, (2/2 = 1 sks)</t>
  </si>
  <si>
    <t>Seminar Proposal  1 mahasiswa</t>
  </si>
  <si>
    <t>Pembimbing PKL 2 mahasiswa</t>
  </si>
  <si>
    <t>Pembimbing PKL 1 mahasiswa</t>
  </si>
  <si>
    <t xml:space="preserve">Pembimbing Utama : </t>
  </si>
  <si>
    <t>Disertasi :</t>
  </si>
  <si>
    <t>1. .............</t>
  </si>
  <si>
    <t>dst.nya</t>
  </si>
  <si>
    <t>1. Ersyzario Edo Yunata (126020106111002)</t>
  </si>
  <si>
    <t>1. Novita Rosyida (126020106111001)</t>
  </si>
  <si>
    <t>2. Farida Wahyuni (126020106111003)</t>
  </si>
  <si>
    <t>Laporan Akhir :</t>
  </si>
  <si>
    <t xml:space="preserve">Pembimbing Pendamping : </t>
  </si>
  <si>
    <t>1.  Samsul Hafiz (125020106111010)</t>
  </si>
  <si>
    <t>Ketua Penguji :</t>
  </si>
  <si>
    <t>Anggota Penguji :</t>
  </si>
  <si>
    <t xml:space="preserve">1. </t>
  </si>
  <si>
    <t>Aviana Fajariyah (125020306111012)</t>
  </si>
  <si>
    <t>Feby Wijaya Pratiwi</t>
  </si>
  <si>
    <t>Sebagai Penasehat Akademik</t>
  </si>
  <si>
    <t>dst.nya.</t>
  </si>
  <si>
    <t>Buku Ajar :</t>
  </si>
  <si>
    <t>Diktat / Modul :</t>
  </si>
  <si>
    <t>Judul : ............................</t>
  </si>
  <si>
    <t>Judul : ...............................</t>
  </si>
  <si>
    <t>Pembimbing Pencangkokan ...........</t>
  </si>
  <si>
    <t>Pembimbing Reguler ....................</t>
  </si>
  <si>
    <t>Detasering .......................</t>
  </si>
  <si>
    <t>Pencangkokan ...................</t>
  </si>
  <si>
    <t>Mengikuti diklat fungsional AA/Pekerti</t>
  </si>
  <si>
    <t>Training Program pada lembaga pengelola dana pendidikan Kementerian Keuangan Republik Indonesia di Bandung (10-30 Jam)</t>
  </si>
  <si>
    <t>Batas Pengajuan</t>
  </si>
  <si>
    <t>Perolehan</t>
  </si>
  <si>
    <t>Jurnal Internasional Bereputasi</t>
  </si>
  <si>
    <t>Jurnal Internasional</t>
  </si>
  <si>
    <t>Prosiding/Seminar (max 25%)</t>
  </si>
  <si>
    <t>Laporan Penelitian (max 5%)</t>
  </si>
  <si>
    <t>Nasional (max 25%)</t>
  </si>
  <si>
    <t>Dapat dipertimbangkan untuk diangkat/dinaikkan jabatan sebagai Lektor Kepala dalam mata kuliah / bidang ilmu ................................... dengan Angka Kredit 704.77 tmt................... dan dapat dinaikkan pangkatnya menjadi Penata Tk. I / Gol. III/d tmt. ……........... sampai dengan Pembina / Gol. IV/a .</t>
  </si>
  <si>
    <t>Total = 4,5 sks</t>
  </si>
  <si>
    <t>Perhitungan untuk Mengajar Team Teaching</t>
  </si>
  <si>
    <t>Usul ke</t>
  </si>
  <si>
    <t>Proses</t>
  </si>
  <si>
    <t>Keterangan</t>
  </si>
  <si>
    <t>Pada tanggal :</t>
  </si>
  <si>
    <t>Ditetapkan di  :</t>
  </si>
  <si>
    <t>Internasional yang sudah diimplementasikan di industri</t>
  </si>
  <si>
    <t xml:space="preserve">Nasional (yang sudah diimplementasikan di industri) </t>
  </si>
  <si>
    <t xml:space="preserve">Nasional </t>
  </si>
  <si>
    <t xml:space="preserve">Nasional dalam bentuk paten sederhana </t>
  </si>
  <si>
    <t xml:space="preserve">Karya ciptaan desain industri indikasi geografis </t>
  </si>
  <si>
    <t xml:space="preserve">Membuat/menulis karya pengabdian kepada masyarakat </t>
  </si>
  <si>
    <t>Berperan serta aktif dalam pengelolaan jurnal ilmiah</t>
  </si>
  <si>
    <t xml:space="preserve">Editor/dewan penyunting/dewan redaksi  jurnal ilmiah internasional </t>
  </si>
  <si>
    <t xml:space="preserve">Editor/dewan penyunting/dewan redaksi  jurnal ilmiah nasional </t>
  </si>
  <si>
    <t>Tesis</t>
  </si>
  <si>
    <t>Nasional (yang sudah diimplementasikan di industri) :</t>
  </si>
  <si>
    <t>Pindai bukti kinerja
(produk dan
efisiensi) dan
sertifikat paten</t>
  </si>
  <si>
    <t>d)</t>
  </si>
  <si>
    <t>Pindai bukti kinerja
dan sertifikat paten</t>
  </si>
  <si>
    <t>e)</t>
  </si>
  <si>
    <t>Nasional dalam bentuk paten sederhana :</t>
  </si>
  <si>
    <t>f)</t>
  </si>
  <si>
    <t>Karya ciptaan desain industri indikasi geografis :</t>
  </si>
  <si>
    <t>Membuat / menulis karya pengabdian kepada masyarakat :</t>
  </si>
  <si>
    <t>Berperan serta aktif dalam pengelolaan jurnal ilmiah :</t>
  </si>
  <si>
    <t xml:space="preserve">a. </t>
  </si>
  <si>
    <t>Tiap tahun</t>
  </si>
  <si>
    <t>Tahun ……</t>
  </si>
  <si>
    <t>Perempuan</t>
  </si>
  <si>
    <t>Pembina Utama Madya, IV/d, 1 Oktober 2007</t>
  </si>
  <si>
    <t>Guru Besar (936,10 Kum), 1 April 2003</t>
  </si>
  <si>
    <t>Guru Besar</t>
  </si>
  <si>
    <t>Sosial Ekonomi Pertanian / Agribisnis</t>
  </si>
  <si>
    <t>26  tahun 7 bulan</t>
  </si>
  <si>
    <t xml:space="preserve">      tahun    bulan</t>
  </si>
  <si>
    <t>Bidang Imu : Sosiologi Pedesaan</t>
  </si>
  <si>
    <t>Ketua sekolah tinggi / pembantu dekan / asisten direktur program pasca sarjana / direktur politeknik/kepala LLDikti</t>
  </si>
  <si>
    <t>Lamanya 10-30 jam</t>
  </si>
  <si>
    <t>7.</t>
  </si>
  <si>
    <t>dst. nya</t>
  </si>
  <si>
    <t>Dekan Fakultas …….</t>
  </si>
  <si>
    <t>Ketua Jurusan …………..</t>
  </si>
  <si>
    <t>2). Kurang dari satu semester / minimal satu bulan:</t>
  </si>
  <si>
    <t>1). Dalam satu semester atau lebih :</t>
  </si>
  <si>
    <t>Insiden</t>
  </si>
  <si>
    <t>Instansi : Kementerian Pendidikan, Kebudayaan, Riset dan Teknologi</t>
  </si>
  <si>
    <t>Nasional terakreditasi / Peringkat 1 dan 2</t>
  </si>
  <si>
    <t>Nasional DOAJ/CABI/Copernicus/ Peringkat 3 dan 4</t>
  </si>
  <si>
    <t xml:space="preserve">Nasional/Peringkat 5 dan 6 </t>
  </si>
  <si>
    <t>Nasional terakreditasi / Peringkat 1 dan 2 :</t>
  </si>
  <si>
    <t>Nasional DOAJ/CABI/Copernicus/ Peringkat 3 dan 4 :</t>
  </si>
  <si>
    <t>Jurnal Nasional/Peringkat 5 dan 6 :</t>
  </si>
  <si>
    <t>KEMENTERIAN PENDIDIKAN, KEBUDAYAAN, RISET DAN TEKNOLOGI</t>
  </si>
  <si>
    <t>Wakil rektor / dekan / direktur program pasca sarjana/ketua lembaga</t>
  </si>
  <si>
    <t>Pembantu direktur politeknik, ketua jurusan/bagian pada universitas/institut/sekolah tinggi</t>
  </si>
  <si>
    <t>Pembantu direktur akademi/ketua jurusan/ketua prodi pada universitas/politeknik / akademi, sekretaris jurusan/bagian pada universitas/institut/sekolah tinggi</t>
  </si>
  <si>
    <t>Sekretaris jurusan pada politeknik/akademik dan kepala laboratorium (bengkel) universitas/institut/sekolah tinggi/politeknik/akademi</t>
  </si>
  <si>
    <t>Wakil Rektor  Bidang Umum dan Sumber daya</t>
  </si>
  <si>
    <t>Ketua Departemen Sosial Ekonomi Pertanian</t>
  </si>
  <si>
    <t>Ketua Departemen Budidaya Pertanian</t>
  </si>
  <si>
    <t>Ketua Departemen Hama dan Penyakit Tumbuhan</t>
  </si>
  <si>
    <t>Ketua Departemen Tanah</t>
  </si>
  <si>
    <t>Copy Lembar Penguji</t>
  </si>
  <si>
    <t>Tiap program</t>
  </si>
  <si>
    <t>10 Januari 2018</t>
  </si>
  <si>
    <t>Prosiding</t>
  </si>
  <si>
    <t>Journal of Indonesian Economy and Business, Vol. 30, No. 3, September 2015,  ISSN : 2085-8272, Penerbit : Faculty of Economics and Business Universitas Gadjah Mada, dengan judul : "The Middle-Income Trap: Is There a Way Out For Asian Countries?", hal. 273-287</t>
  </si>
  <si>
    <t>Terakreditasi Peringkat 2, SK No. xxx, Tanggal xxx</t>
  </si>
  <si>
    <t>Terakreditasi Peringkat 3, SK No. xxx, Tanggal xxx</t>
  </si>
  <si>
    <t>Quantitative Economics Journal (QE Journal), Vol. 5, No. 4, Desember 2016, ISSN : 2089 - 7847 (print) ; 2089 - 7995 (online), Penerbit : Jurusan Ekonomi, Program Pascasarjana, Universitas Negeri Medan, dengan judul : " Analisis Keseimbangan Tingkat Suku Bunga Dan GDP Di Indonesia : Tinjauan Interaksi Kebijakan Fiskal Dan Moneter (1998 – 2011) ", hal. 220-239.</t>
  </si>
  <si>
    <t>Jurnal Peringkat 3</t>
  </si>
  <si>
    <t>Jurnal Peringkat 2</t>
  </si>
  <si>
    <r>
      <t xml:space="preserve">Jurnal, Q4, SJR = ….. Atau JIF = …., </t>
    </r>
    <r>
      <rPr>
        <b/>
        <sz val="10"/>
        <rFont val="Arial Narrow"/>
        <family val="2"/>
      </rPr>
      <t>syarat khusus</t>
    </r>
  </si>
  <si>
    <t>Journal of Indonesian Applied Economics, Vol. 7, No. 1, 2017, P-ISSN: 1907-7947; E-ISSN: 2541-5395, Penerbit : Department of Economics, Faculty of Economics and Business University of Brawijaya, dengan judul : " Model Of Causality Between FDI And Gross Domestic Product On ASEAN-5 Countries From 1980-2014 ", hal. 1-17</t>
  </si>
  <si>
    <t>Terakreditasi Peringkat 4, SK No. xxx, Tanggal xxx</t>
  </si>
  <si>
    <t>Jurnal Peringkat 4 / DOAJ</t>
  </si>
  <si>
    <t>Terakreditasi Peringkat 5, SK No. xxx, Tanggal xxx</t>
  </si>
  <si>
    <t>Jurnal Peringkat 5</t>
  </si>
  <si>
    <t>Memberi latihan / penyuluhan / penataran / ceramah pada masyarakat :</t>
  </si>
  <si>
    <t>Prof. Dr. Ir. xxxxxx, M.S.</t>
  </si>
  <si>
    <t>1234567890 / 0012345</t>
  </si>
  <si>
    <t>1234567890</t>
  </si>
  <si>
    <t>C 0001234</t>
  </si>
  <si>
    <t>Malang, 1 Januari 1990</t>
  </si>
  <si>
    <t>Doktor (S3) Tahun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</si>
</sst>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18"/>
      <name val="Arial Narrow"/>
      <family val="2"/>
    </font>
    <font>
      <b/>
      <sz val="10"/>
      <color indexed="8"/>
      <name val="Arial Narrow"/>
      <family val="2"/>
    </font>
    <font>
      <sz val="10"/>
      <color indexed="12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2"/>
      <name val="Britannic Bold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1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FF0000"/>
      <name val="Arial Narrow"/>
      <family val="2"/>
    </font>
    <font>
      <sz val="9"/>
      <name val="Arial Narrow"/>
      <family val="2"/>
    </font>
    <font>
      <i/>
      <sz val="10"/>
      <color rgb="FFFF0000"/>
      <name val="Arial Narrow"/>
      <family val="2"/>
    </font>
    <font>
      <u/>
      <sz val="10"/>
      <name val="Arial Narrow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74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49" fontId="3" fillId="0" borderId="0" xfId="0" applyNumberFormat="1" applyFont="1"/>
    <xf numFmtId="0" fontId="4" fillId="0" borderId="0" xfId="0" applyFont="1" applyBorder="1"/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Border="1"/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 applyProtection="1">
      <alignment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2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quotePrefix="1" applyFont="1" applyAlignment="1" applyProtection="1">
      <protection locked="0"/>
    </xf>
    <xf numFmtId="49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quotePrefix="1" applyFont="1" applyProtection="1">
      <protection locked="0"/>
    </xf>
    <xf numFmtId="1" fontId="5" fillId="0" borderId="0" xfId="0" applyNumberFormat="1" applyFont="1" applyProtection="1"/>
    <xf numFmtId="0" fontId="5" fillId="0" borderId="2" xfId="0" applyFont="1" applyBorder="1" applyAlignment="1" applyProtection="1">
      <alignment vertical="center"/>
    </xf>
    <xf numFmtId="2" fontId="5" fillId="0" borderId="8" xfId="0" applyNumberFormat="1" applyFont="1" applyBorder="1" applyAlignment="1" applyProtection="1">
      <alignment horizontal="center" vertical="center"/>
    </xf>
    <xf numFmtId="2" fontId="7" fillId="0" borderId="8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0" fontId="3" fillId="0" borderId="15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7" xfId="0" applyFont="1" applyBorder="1" applyAlignment="1" applyProtection="1">
      <alignment horizontal="left" vertical="top" indent="2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/>
    <xf numFmtId="0" fontId="19" fillId="0" borderId="0" xfId="0" applyFont="1"/>
    <xf numFmtId="0" fontId="19" fillId="0" borderId="0" xfId="0" applyFont="1" applyFill="1" applyBorder="1"/>
    <xf numFmtId="0" fontId="4" fillId="0" borderId="0" xfId="0" applyFont="1" applyAlignment="1"/>
    <xf numFmtId="0" fontId="3" fillId="0" borderId="0" xfId="0" applyFont="1" applyAlignment="1" applyProtection="1">
      <alignment horizontal="left" indent="8"/>
      <protection locked="0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5" fillId="0" borderId="2" xfId="0" applyNumberFormat="1" applyFont="1" applyBorder="1" applyAlignment="1">
      <alignment horizontal="left" vertical="center" wrapText="1" indent="1"/>
    </xf>
    <xf numFmtId="2" fontId="5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0" fillId="0" borderId="0" xfId="0" applyFont="1"/>
    <xf numFmtId="0" fontId="23" fillId="0" borderId="0" xfId="0" applyFont="1"/>
    <xf numFmtId="0" fontId="3" fillId="4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top"/>
    </xf>
    <xf numFmtId="0" fontId="3" fillId="4" borderId="2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0" xfId="0" applyFont="1" applyBorder="1"/>
    <xf numFmtId="2" fontId="5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3" fillId="0" borderId="2" xfId="1" applyNumberFormat="1" applyFont="1" applyBorder="1" applyAlignment="1">
      <alignment horizontal="center" vertical="top" wrapText="1"/>
    </xf>
    <xf numFmtId="2" fontId="5" fillId="0" borderId="2" xfId="1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top"/>
    </xf>
    <xf numFmtId="2" fontId="0" fillId="0" borderId="0" xfId="0" applyNumberForma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 wrapText="1"/>
    </xf>
    <xf numFmtId="2" fontId="11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2" fontId="5" fillId="0" borderId="8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/>
    <xf numFmtId="0" fontId="3" fillId="0" borderId="6" xfId="0" applyFont="1" applyBorder="1"/>
    <xf numFmtId="2" fontId="3" fillId="0" borderId="4" xfId="1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24" fillId="0" borderId="0" xfId="0" applyFont="1" applyAlignment="1">
      <alignment horizontal="justify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top" wrapText="1"/>
    </xf>
    <xf numFmtId="2" fontId="3" fillId="6" borderId="19" xfId="0" applyNumberFormat="1" applyFont="1" applyFill="1" applyBorder="1" applyAlignment="1">
      <alignment horizontal="center" vertical="top" wrapText="1"/>
    </xf>
    <xf numFmtId="0" fontId="3" fillId="6" borderId="19" xfId="0" applyNumberFormat="1" applyFont="1" applyFill="1" applyBorder="1" applyAlignment="1">
      <alignment horizontal="center" vertical="top" wrapText="1"/>
    </xf>
    <xf numFmtId="0" fontId="0" fillId="6" borderId="0" xfId="0" applyFill="1" applyBorder="1"/>
    <xf numFmtId="0" fontId="24" fillId="6" borderId="3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3" fillId="0" borderId="4" xfId="0" applyFont="1" applyBorder="1" applyAlignment="1">
      <alignment vertical="top" wrapText="1"/>
    </xf>
    <xf numFmtId="0" fontId="3" fillId="4" borderId="20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justify" vertical="center" wrapText="1"/>
    </xf>
    <xf numFmtId="0" fontId="2" fillId="7" borderId="0" xfId="0" applyFont="1" applyFill="1" applyAlignment="1" applyProtection="1">
      <alignment vertical="center"/>
      <protection locked="0"/>
    </xf>
    <xf numFmtId="164" fontId="3" fillId="0" borderId="2" xfId="0" applyNumberFormat="1" applyFont="1" applyBorder="1" applyAlignment="1">
      <alignment horizontal="justify" vertical="center" wrapText="1"/>
    </xf>
    <xf numFmtId="0" fontId="5" fillId="0" borderId="7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right" vertical="top" wrapText="1"/>
    </xf>
    <xf numFmtId="0" fontId="3" fillId="0" borderId="30" xfId="0" applyFont="1" applyBorder="1" applyAlignment="1">
      <alignment horizontal="center" vertical="top" wrapText="1"/>
    </xf>
    <xf numFmtId="2" fontId="3" fillId="0" borderId="3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1" xfId="0" applyBorder="1"/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0" borderId="7" xfId="0" applyBorder="1"/>
    <xf numFmtId="0" fontId="3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2" applyFont="1" applyBorder="1" applyAlignment="1" applyProtection="1">
      <alignment horizontal="left" vertical="center" wrapText="1"/>
    </xf>
    <xf numFmtId="0" fontId="9" fillId="0" borderId="14" xfId="2" applyFont="1" applyBorder="1" applyAlignment="1" applyProtection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7" xfId="0" quotePrefix="1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10" fillId="0" borderId="0" xfId="0" quotePrefix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justify" vertical="center" wrapText="1"/>
    </xf>
    <xf numFmtId="0" fontId="0" fillId="0" borderId="0" xfId="0" applyBorder="1" applyAlignment="1">
      <alignment horizontal="left" vertical="top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justify" vertical="center" wrapText="1"/>
    </xf>
    <xf numFmtId="0" fontId="3" fillId="0" borderId="11" xfId="0" quotePrefix="1" applyFont="1" applyBorder="1" applyAlignment="1">
      <alignment horizontal="left" vertical="top"/>
    </xf>
    <xf numFmtId="0" fontId="3" fillId="0" borderId="4" xfId="0" quotePrefix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/>
    <xf numFmtId="2" fontId="3" fillId="0" borderId="8" xfId="1" applyNumberFormat="1" applyFont="1" applyBorder="1" applyAlignment="1">
      <alignment horizontal="center" vertical="center" wrapText="1"/>
    </xf>
    <xf numFmtId="0" fontId="3" fillId="0" borderId="7" xfId="0" quotePrefix="1" applyFont="1" applyBorder="1"/>
    <xf numFmtId="0" fontId="3" fillId="0" borderId="10" xfId="0" applyFont="1" applyBorder="1"/>
    <xf numFmtId="0" fontId="3" fillId="0" borderId="11" xfId="0" quotePrefix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justify" vertical="center" wrapText="1"/>
    </xf>
    <xf numFmtId="0" fontId="3" fillId="0" borderId="7" xfId="0" applyFont="1" applyBorder="1"/>
    <xf numFmtId="0" fontId="3" fillId="0" borderId="0" xfId="0" quotePrefix="1" applyFont="1" applyBorder="1"/>
    <xf numFmtId="0" fontId="3" fillId="0" borderId="11" xfId="0" applyFont="1" applyBorder="1"/>
    <xf numFmtId="0" fontId="3" fillId="0" borderId="11" xfId="0" quotePrefix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11" xfId="0" quotePrefix="1" applyFont="1" applyBorder="1"/>
    <xf numFmtId="0" fontId="3" fillId="0" borderId="10" xfId="0" quotePrefix="1" applyFont="1" applyBorder="1"/>
    <xf numFmtId="0" fontId="3" fillId="0" borderId="4" xfId="0" applyFont="1" applyBorder="1" applyAlignment="1">
      <alignment horizontal="justify" vertical="top" wrapText="1"/>
    </xf>
    <xf numFmtId="0" fontId="3" fillId="0" borderId="0" xfId="0" quotePrefix="1" applyFont="1" applyBorder="1" applyAlignment="1">
      <alignment vertical="top"/>
    </xf>
    <xf numFmtId="0" fontId="3" fillId="0" borderId="13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5" fillId="0" borderId="8" xfId="0" applyNumberFormat="1" applyFont="1" applyBorder="1" applyAlignment="1">
      <alignment horizontal="left" vertical="center" wrapText="1" indent="1"/>
    </xf>
    <xf numFmtId="2" fontId="5" fillId="0" borderId="8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5" fillId="0" borderId="0" xfId="0" quotePrefix="1" applyFont="1" applyBorder="1" applyAlignment="1">
      <alignment horizontal="right" vertical="center" wrapText="1"/>
    </xf>
    <xf numFmtId="0" fontId="9" fillId="0" borderId="0" xfId="0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/>
    </xf>
    <xf numFmtId="2" fontId="3" fillId="0" borderId="4" xfId="1" applyNumberFormat="1" applyFont="1" applyBorder="1" applyAlignment="1">
      <alignment horizontal="center" vertical="top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/>
      <protection locked="0"/>
    </xf>
    <xf numFmtId="4" fontId="3" fillId="0" borderId="8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left" vertical="top" indent="1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indent="1"/>
      <protection locked="0"/>
    </xf>
    <xf numFmtId="0" fontId="3" fillId="0" borderId="3" xfId="0" applyFont="1" applyFill="1" applyBorder="1" applyAlignment="1" applyProtection="1">
      <alignment horizontal="left" vertical="top" indent="1"/>
      <protection locked="0"/>
    </xf>
    <xf numFmtId="0" fontId="3" fillId="0" borderId="1" xfId="0" applyFont="1" applyBorder="1"/>
    <xf numFmtId="0" fontId="9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justify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top" wrapText="1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5" xfId="0" quotePrefix="1" applyFont="1" applyBorder="1" applyAlignment="1">
      <alignment horizontal="left" vertical="top" wrapText="1"/>
    </xf>
    <xf numFmtId="0" fontId="5" fillId="0" borderId="0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9" fillId="0" borderId="13" xfId="2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13" xfId="0" quotePrefix="1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1" xfId="2" applyFont="1" applyBorder="1" applyAlignment="1" applyProtection="1">
      <alignment horizontal="left" vertical="top" wrapText="1"/>
    </xf>
    <xf numFmtId="0" fontId="9" fillId="0" borderId="13" xfId="2" applyFont="1" applyBorder="1" applyAlignment="1" applyProtection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/>
    </xf>
    <xf numFmtId="0" fontId="25" fillId="0" borderId="13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13" xfId="2" applyFont="1" applyBorder="1" applyAlignment="1" applyProtection="1">
      <alignment horizontal="center" vertical="center" wrapText="1"/>
    </xf>
    <xf numFmtId="0" fontId="3" fillId="0" borderId="13" xfId="0" quotePrefix="1" applyFont="1" applyFill="1" applyBorder="1" applyAlignment="1">
      <alignment horizontal="left"/>
    </xf>
    <xf numFmtId="0" fontId="3" fillId="0" borderId="3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1" fontId="3" fillId="0" borderId="0" xfId="0" applyNumberFormat="1" applyFont="1" applyFill="1"/>
    <xf numFmtId="1" fontId="3" fillId="0" borderId="0" xfId="0" quotePrefix="1" applyNumberFormat="1" applyFont="1" applyFill="1"/>
    <xf numFmtId="0" fontId="20" fillId="0" borderId="0" xfId="0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quotePrefix="1" applyFont="1" applyBorder="1" applyAlignment="1">
      <alignment vertical="top"/>
    </xf>
    <xf numFmtId="0" fontId="5" fillId="0" borderId="0" xfId="0" quotePrefix="1" applyFont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3" fillId="0" borderId="12" xfId="0" applyFont="1" applyBorder="1"/>
    <xf numFmtId="0" fontId="5" fillId="0" borderId="0" xfId="0" quotePrefix="1" applyFont="1" applyAlignment="1">
      <alignment horizontal="center" vertical="top"/>
    </xf>
    <xf numFmtId="0" fontId="3" fillId="0" borderId="0" xfId="0" quotePrefix="1" applyFont="1" applyBorder="1" applyAlignment="1">
      <alignment horizontal="center" vertical="top"/>
    </xf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" fontId="5" fillId="0" borderId="8" xfId="1" applyNumberFormat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0" fontId="5" fillId="0" borderId="7" xfId="0" quotePrefix="1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right" vertical="top" wrapText="1"/>
    </xf>
    <xf numFmtId="0" fontId="14" fillId="0" borderId="12" xfId="0" applyFont="1" applyBorder="1" applyAlignment="1">
      <alignment horizontal="right" vertical="top" wrapText="1"/>
    </xf>
    <xf numFmtId="0" fontId="14" fillId="0" borderId="15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2" fontId="5" fillId="0" borderId="12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quotePrefix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right" vertical="top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justify" vertical="center" wrapText="1"/>
    </xf>
    <xf numFmtId="0" fontId="3" fillId="0" borderId="10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7" xfId="0" applyFont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quotePrefix="1" applyFont="1" applyBorder="1" applyAlignment="1">
      <alignment vertical="center" wrapText="1"/>
    </xf>
    <xf numFmtId="0" fontId="3" fillId="0" borderId="14" xfId="0" quotePrefix="1" applyFont="1" applyBorder="1" applyAlignment="1">
      <alignment horizontal="left" vertical="center" wrapText="1" indent="1"/>
    </xf>
    <xf numFmtId="0" fontId="3" fillId="0" borderId="13" xfId="0" quotePrefix="1" applyFont="1" applyBorder="1" applyAlignment="1">
      <alignment horizontal="left" vertical="center" wrapText="1" indent="1"/>
    </xf>
    <xf numFmtId="49" fontId="3" fillId="0" borderId="13" xfId="0" applyNumberFormat="1" applyFont="1" applyBorder="1" applyAlignment="1">
      <alignment horizontal="left" vertical="center" wrapText="1" inden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quotePrefix="1" applyFont="1" applyBorder="1" applyAlignment="1">
      <alignment horizontal="center" vertical="top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quotePrefix="1" applyFont="1" applyBorder="1" applyAlignment="1"/>
    <xf numFmtId="0" fontId="3" fillId="0" borderId="14" xfId="0" quotePrefix="1" applyFont="1" applyBorder="1" applyAlignment="1">
      <alignment horizontal="left" vertical="top"/>
    </xf>
    <xf numFmtId="2" fontId="5" fillId="0" borderId="8" xfId="1" applyNumberFormat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justify" vertical="center" wrapText="1"/>
    </xf>
    <xf numFmtId="0" fontId="3" fillId="0" borderId="13" xfId="0" quotePrefix="1" applyFont="1" applyBorder="1" applyAlignment="1">
      <alignment vertical="top"/>
    </xf>
    <xf numFmtId="164" fontId="3" fillId="0" borderId="1" xfId="1" applyFont="1" applyBorder="1" applyAlignment="1">
      <alignment horizontal="justify" vertical="top" wrapText="1"/>
    </xf>
    <xf numFmtId="2" fontId="3" fillId="0" borderId="7" xfId="0" applyNumberFormat="1" applyFont="1" applyBorder="1" applyAlignment="1">
      <alignment horizontal="center" vertical="top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vertical="center"/>
    </xf>
    <xf numFmtId="2" fontId="5" fillId="5" borderId="2" xfId="0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3" fillId="0" borderId="2" xfId="0" applyFont="1" applyBorder="1"/>
    <xf numFmtId="0" fontId="5" fillId="5" borderId="2" xfId="0" applyFont="1" applyFill="1" applyBorder="1"/>
    <xf numFmtId="49" fontId="0" fillId="0" borderId="0" xfId="0" applyNumberFormat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3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4" xfId="0" applyBorder="1"/>
    <xf numFmtId="0" fontId="0" fillId="0" borderId="8" xfId="0" applyBorder="1"/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2" fontId="3" fillId="0" borderId="1" xfId="1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right" vertical="top" wrapText="1"/>
    </xf>
    <xf numFmtId="0" fontId="3" fillId="0" borderId="0" xfId="0" quotePrefix="1" applyFont="1" applyBorder="1" applyAlignment="1">
      <alignment vertical="top" wrapText="1"/>
    </xf>
    <xf numFmtId="0" fontId="3" fillId="0" borderId="13" xfId="0" quotePrefix="1" applyFont="1" applyBorder="1" applyAlignment="1">
      <alignment vertical="top" wrapText="1"/>
    </xf>
    <xf numFmtId="0" fontId="3" fillId="0" borderId="7" xfId="0" quotePrefix="1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justify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3" fillId="0" borderId="12" xfId="0" applyFont="1" applyBorder="1" applyAlignment="1" applyProtection="1">
      <alignment horizontal="justify" vertical="top" wrapText="1"/>
      <protection locked="0"/>
    </xf>
    <xf numFmtId="0" fontId="3" fillId="0" borderId="15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horizontal="justify" vertical="top" wrapText="1"/>
      <protection locked="0"/>
    </xf>
    <xf numFmtId="0" fontId="3" fillId="0" borderId="14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49" fontId="3" fillId="0" borderId="5" xfId="0" applyNumberFormat="1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3" borderId="5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3" fillId="3" borderId="15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top" indent="1"/>
      <protection locked="0"/>
    </xf>
    <xf numFmtId="0" fontId="3" fillId="3" borderId="3" xfId="0" applyFont="1" applyFill="1" applyBorder="1" applyAlignment="1" applyProtection="1">
      <alignment horizontal="left" vertical="top" indent="1"/>
      <protection locked="0"/>
    </xf>
    <xf numFmtId="0" fontId="3" fillId="0" borderId="2" xfId="0" applyFont="1" applyBorder="1" applyAlignment="1">
      <alignment horizontal="left" vertical="top" wrapText="1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49" fontId="3" fillId="0" borderId="4" xfId="0" applyNumberFormat="1" applyFont="1" applyBorder="1" applyAlignment="1" applyProtection="1">
      <alignment horizontal="center" vertical="top"/>
      <protection locked="0"/>
    </xf>
    <xf numFmtId="49" fontId="3" fillId="0" borderId="5" xfId="0" applyNumberFormat="1" applyFont="1" applyBorder="1" applyAlignment="1" applyProtection="1">
      <alignment horizontal="left" vertical="center" wrapText="1" indent="1"/>
      <protection locked="0"/>
    </xf>
    <xf numFmtId="49" fontId="3" fillId="0" borderId="6" xfId="0" applyNumberFormat="1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left" vertical="center" wrapText="1" indent="1"/>
      <protection locked="0"/>
    </xf>
    <xf numFmtId="49" fontId="3" fillId="0" borderId="12" xfId="0" applyNumberFormat="1" applyFont="1" applyBorder="1" applyAlignment="1" applyProtection="1">
      <alignment horizontal="left" vertical="center" wrapText="1" indent="1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left" vertical="center" wrapText="1" indent="1"/>
      <protection locked="0"/>
    </xf>
    <xf numFmtId="49" fontId="3" fillId="0" borderId="11" xfId="0" applyNumberFormat="1" applyFont="1" applyBorder="1" applyAlignment="1" applyProtection="1">
      <alignment horizontal="left" vertical="center" wrapText="1" indent="1"/>
      <protection locked="0"/>
    </xf>
    <xf numFmtId="49" fontId="3" fillId="0" borderId="6" xfId="0" applyNumberFormat="1" applyFont="1" applyBorder="1" applyAlignment="1" applyProtection="1">
      <alignment horizontal="left" vertical="center" indent="1"/>
      <protection locked="0"/>
    </xf>
    <xf numFmtId="4" fontId="3" fillId="0" borderId="5" xfId="0" applyNumberFormat="1" applyFont="1" applyBorder="1" applyAlignment="1" applyProtection="1">
      <alignment horizontal="left" vertical="center"/>
      <protection locked="0"/>
    </xf>
    <xf numFmtId="4" fontId="3" fillId="0" borderId="3" xfId="0" applyNumberFormat="1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top" wrapText="1" indent="1"/>
      <protection locked="0"/>
    </xf>
    <xf numFmtId="0" fontId="3" fillId="0" borderId="3" xfId="0" applyFont="1" applyFill="1" applyBorder="1" applyAlignment="1" applyProtection="1">
      <alignment horizontal="left" vertical="top" wrapText="1" inden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8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top" wrapText="1" inden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9" fontId="3" fillId="0" borderId="8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9" fontId="3" fillId="0" borderId="3" xfId="0" applyNumberFormat="1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7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13" xfId="0" quotePrefix="1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0" xfId="0" quotePrefix="1" applyFont="1" applyBorder="1" applyAlignment="1">
      <alignment horizontal="left"/>
    </xf>
    <xf numFmtId="0" fontId="3" fillId="0" borderId="13" xfId="0" quotePrefix="1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justify" vertical="top" wrapText="1"/>
    </xf>
    <xf numFmtId="49" fontId="3" fillId="0" borderId="13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2" applyFont="1" applyBorder="1" applyAlignment="1" applyProtection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9" fillId="0" borderId="0" xfId="2" applyFont="1" applyBorder="1" applyAlignment="1" applyProtection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2" applyFont="1" applyBorder="1" applyAlignment="1" applyProtection="1">
      <alignment horizontal="justify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24" fillId="6" borderId="5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f/Kepegawaian/Angka%20Kredit/HTA/Hery%20Toi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uka"/>
      <sheetName val="REKAP"/>
      <sheetName val="Pendidikan"/>
      <sheetName val="Penelitian"/>
      <sheetName val="Pengabdian"/>
      <sheetName val="Penunjang"/>
    </sheetNames>
    <sheetDataSet>
      <sheetData sheetId="0" refreshError="1"/>
      <sheetData sheetId="1" refreshError="1"/>
      <sheetData sheetId="2" refreshError="1">
        <row r="105">
          <cell r="J105">
            <v>29.33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natural-b.ub.ac.id/index.php/natural-b/article/download/112/110" TargetMode="External"/><Relationship Id="rId13" Type="http://schemas.openxmlformats.org/officeDocument/2006/relationships/comments" Target="../comments3.xml"/><Relationship Id="rId3" Type="http://schemas.openxmlformats.org/officeDocument/2006/relationships/hyperlink" Target="http://natural-b.ub.ac.id/index.php/natural-b/article/download/112/110" TargetMode="External"/><Relationship Id="rId7" Type="http://schemas.openxmlformats.org/officeDocument/2006/relationships/hyperlink" Target="http://www.sensorsportal.com/HTML/DIGEST/P_1140.ht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://jurnal.ugm.ac.id/jieb/article/download/10316/7800" TargetMode="External"/><Relationship Id="rId1" Type="http://schemas.openxmlformats.org/officeDocument/2006/relationships/hyperlink" Target="https://www.omicsonline.org/pdfdownload.php?download=improvement-of-biomolecule-immobilization-on-polystyrene-surface-by-increasing-surface-roughness-2155-6210.1000119.pdf&amp;aid=6470" TargetMode="External"/><Relationship Id="rId6" Type="http://schemas.openxmlformats.org/officeDocument/2006/relationships/hyperlink" Target="http://jiae.ub.ac.id/index.php/jiae/article/download/188/176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qe-journal.unimed.ac.id/journal/index.php/QEJ/article/download/71/57" TargetMode="External"/><Relationship Id="rId10" Type="http://schemas.openxmlformats.org/officeDocument/2006/relationships/hyperlink" Target="http://repository.mipa.ub.ac.id/wp-content/uploads/2017/10/Ekologi-Arthropoda-protected.pdf" TargetMode="External"/><Relationship Id="rId4" Type="http://schemas.openxmlformats.org/officeDocument/2006/relationships/hyperlink" Target="http://aaber.com.au/index.php/AABER/article/view/78/61" TargetMode="External"/><Relationship Id="rId9" Type="http://schemas.openxmlformats.org/officeDocument/2006/relationships/hyperlink" Target="https://nasional.sindonews.com/read/1221195/18/dalam-jepitan-utang-dan-pajak-1500217760.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Normal="100" workbookViewId="0">
      <selection activeCell="E19" sqref="E19:H19"/>
    </sheetView>
  </sheetViews>
  <sheetFormatPr defaultRowHeight="12.75" x14ac:dyDescent="0.2"/>
  <cols>
    <col min="2" max="2" width="32.42578125" customWidth="1"/>
    <col min="3" max="3" width="21.42578125" customWidth="1"/>
    <col min="4" max="4" width="5.140625" bestFit="1" customWidth="1"/>
    <col min="5" max="5" width="8.7109375" customWidth="1"/>
    <col min="8" max="8" width="16.28515625" customWidth="1"/>
    <col min="9" max="9" width="61.42578125" bestFit="1" customWidth="1"/>
    <col min="11" max="11" width="29.42578125" bestFit="1" customWidth="1"/>
    <col min="12" max="12" width="30.85546875" customWidth="1"/>
  </cols>
  <sheetData>
    <row r="1" spans="2:12" ht="25.5" x14ac:dyDescent="0.35">
      <c r="B1" s="167" t="s">
        <v>366</v>
      </c>
    </row>
    <row r="2" spans="2:12" ht="25.5" x14ac:dyDescent="0.35">
      <c r="B2" s="167" t="s">
        <v>367</v>
      </c>
    </row>
    <row r="3" spans="2:12" x14ac:dyDescent="0.2">
      <c r="B3" s="166"/>
    </row>
    <row r="4" spans="2:12" x14ac:dyDescent="0.2">
      <c r="B4" s="10" t="s">
        <v>48</v>
      </c>
    </row>
    <row r="6" spans="2:12" x14ac:dyDescent="0.2">
      <c r="B6" s="681" t="s">
        <v>593</v>
      </c>
      <c r="C6" s="681"/>
      <c r="D6" s="681"/>
      <c r="E6" s="681"/>
      <c r="F6" s="681"/>
      <c r="G6" s="681"/>
      <c r="H6" s="681"/>
      <c r="I6" s="151" t="s">
        <v>305</v>
      </c>
      <c r="J6" s="153"/>
    </row>
    <row r="7" spans="2:12" x14ac:dyDescent="0.2">
      <c r="B7" s="670" t="s">
        <v>3</v>
      </c>
      <c r="C7" s="671"/>
      <c r="D7" s="672"/>
      <c r="E7" s="673" t="s">
        <v>750</v>
      </c>
      <c r="F7" s="673"/>
      <c r="G7" s="673"/>
      <c r="H7" s="673"/>
      <c r="I7" s="151" t="s">
        <v>301</v>
      </c>
    </row>
    <row r="8" spans="2:12" x14ac:dyDescent="0.2">
      <c r="B8" s="670" t="s">
        <v>77</v>
      </c>
      <c r="C8" s="671"/>
      <c r="D8" s="672"/>
      <c r="E8" s="673" t="s">
        <v>751</v>
      </c>
      <c r="F8" s="673"/>
      <c r="G8" s="673"/>
      <c r="H8" s="673"/>
      <c r="I8" s="151" t="s">
        <v>300</v>
      </c>
    </row>
    <row r="9" spans="2:12" x14ac:dyDescent="0.2">
      <c r="B9" s="670" t="s">
        <v>78</v>
      </c>
      <c r="C9" s="671"/>
      <c r="D9" s="672"/>
      <c r="E9" s="673" t="s">
        <v>752</v>
      </c>
      <c r="F9" s="673"/>
      <c r="G9" s="673"/>
      <c r="H9" s="673"/>
      <c r="I9" s="151" t="s">
        <v>311</v>
      </c>
    </row>
    <row r="10" spans="2:12" x14ac:dyDescent="0.2">
      <c r="B10" s="670" t="s">
        <v>70</v>
      </c>
      <c r="C10" s="671"/>
      <c r="D10" s="672"/>
      <c r="E10" s="678" t="s">
        <v>753</v>
      </c>
      <c r="F10" s="679"/>
      <c r="G10" s="679"/>
      <c r="H10" s="680"/>
      <c r="I10" s="152" t="s">
        <v>302</v>
      </c>
    </row>
    <row r="11" spans="2:12" x14ac:dyDescent="0.2">
      <c r="B11" s="670" t="s">
        <v>5</v>
      </c>
      <c r="C11" s="671"/>
      <c r="D11" s="672"/>
      <c r="E11" s="673" t="s">
        <v>754</v>
      </c>
      <c r="F11" s="673"/>
      <c r="G11" s="673"/>
      <c r="H11" s="673"/>
      <c r="I11" s="152" t="s">
        <v>303</v>
      </c>
    </row>
    <row r="12" spans="2:12" x14ac:dyDescent="0.2">
      <c r="B12" s="670" t="s">
        <v>6</v>
      </c>
      <c r="C12" s="671"/>
      <c r="D12" s="672"/>
      <c r="E12" s="673" t="s">
        <v>699</v>
      </c>
      <c r="F12" s="673"/>
      <c r="G12" s="673"/>
      <c r="H12" s="673"/>
      <c r="I12" s="152" t="s">
        <v>304</v>
      </c>
    </row>
    <row r="13" spans="2:12" x14ac:dyDescent="0.2">
      <c r="B13" s="670" t="s">
        <v>7</v>
      </c>
      <c r="C13" s="671"/>
      <c r="D13" s="672"/>
      <c r="E13" s="673" t="s">
        <v>755</v>
      </c>
      <c r="F13" s="673"/>
      <c r="G13" s="673"/>
      <c r="H13" s="673"/>
      <c r="I13" s="152" t="s">
        <v>312</v>
      </c>
    </row>
    <row r="14" spans="2:12" x14ac:dyDescent="0.2">
      <c r="B14" s="670" t="s">
        <v>8</v>
      </c>
      <c r="C14" s="671"/>
      <c r="D14" s="672"/>
      <c r="E14" s="673" t="s">
        <v>700</v>
      </c>
      <c r="F14" s="673"/>
      <c r="G14" s="673"/>
      <c r="H14" s="673"/>
      <c r="I14" s="152" t="s">
        <v>306</v>
      </c>
    </row>
    <row r="15" spans="2:12" x14ac:dyDescent="0.2">
      <c r="B15" s="670" t="s">
        <v>9</v>
      </c>
      <c r="C15" s="671"/>
      <c r="D15" s="672"/>
      <c r="E15" s="673" t="s">
        <v>701</v>
      </c>
      <c r="F15" s="673"/>
      <c r="G15" s="673"/>
      <c r="H15" s="673"/>
      <c r="I15" s="152" t="s">
        <v>307</v>
      </c>
      <c r="K15" s="150" t="s">
        <v>313</v>
      </c>
      <c r="L15" s="669" t="s">
        <v>315</v>
      </c>
    </row>
    <row r="16" spans="2:12" x14ac:dyDescent="0.2">
      <c r="B16" s="670" t="s">
        <v>49</v>
      </c>
      <c r="C16" s="671"/>
      <c r="D16" s="672"/>
      <c r="E16" s="673" t="s">
        <v>702</v>
      </c>
      <c r="F16" s="673"/>
      <c r="G16" s="673"/>
      <c r="H16" s="673"/>
      <c r="I16" s="152" t="s">
        <v>308</v>
      </c>
      <c r="K16" s="150" t="s">
        <v>314</v>
      </c>
      <c r="L16" s="669"/>
    </row>
    <row r="17" spans="2:9" x14ac:dyDescent="0.2">
      <c r="B17" s="12" t="s">
        <v>493</v>
      </c>
      <c r="C17" s="13"/>
      <c r="D17" s="14"/>
      <c r="E17" s="678" t="s">
        <v>703</v>
      </c>
      <c r="F17" s="679"/>
      <c r="G17" s="679"/>
      <c r="H17" s="680"/>
      <c r="I17" s="152" t="s">
        <v>494</v>
      </c>
    </row>
    <row r="18" spans="2:9" x14ac:dyDescent="0.2">
      <c r="B18" s="670" t="s">
        <v>11</v>
      </c>
      <c r="C18" s="671"/>
      <c r="D18" s="672"/>
      <c r="E18" s="673" t="s">
        <v>592</v>
      </c>
      <c r="F18" s="673"/>
      <c r="G18" s="673"/>
      <c r="H18" s="673"/>
      <c r="I18" s="152" t="s">
        <v>495</v>
      </c>
    </row>
    <row r="19" spans="2:9" x14ac:dyDescent="0.2">
      <c r="B19" s="674" t="s">
        <v>10</v>
      </c>
      <c r="C19" s="675"/>
      <c r="D19" s="2" t="s">
        <v>42</v>
      </c>
      <c r="E19" s="673" t="s">
        <v>704</v>
      </c>
      <c r="F19" s="673"/>
      <c r="G19" s="673"/>
      <c r="H19" s="673"/>
      <c r="I19" s="151" t="s">
        <v>309</v>
      </c>
    </row>
    <row r="20" spans="2:9" x14ac:dyDescent="0.2">
      <c r="B20" s="676"/>
      <c r="C20" s="677"/>
      <c r="D20" s="2" t="s">
        <v>43</v>
      </c>
      <c r="E20" s="673" t="s">
        <v>705</v>
      </c>
      <c r="F20" s="673"/>
      <c r="G20" s="673"/>
      <c r="H20" s="673"/>
      <c r="I20" s="151" t="s">
        <v>496</v>
      </c>
    </row>
    <row r="22" spans="2:9" x14ac:dyDescent="0.2">
      <c r="B22" s="10" t="s">
        <v>50</v>
      </c>
    </row>
    <row r="23" spans="2:9" x14ac:dyDescent="0.2">
      <c r="F23" s="10" t="s">
        <v>706</v>
      </c>
    </row>
    <row r="24" spans="2:9" x14ac:dyDescent="0.2">
      <c r="B24" s="10" t="s">
        <v>51</v>
      </c>
    </row>
    <row r="25" spans="2:9" x14ac:dyDescent="0.2">
      <c r="B25" s="5" t="s">
        <v>588</v>
      </c>
      <c r="C25" s="151" t="s">
        <v>310</v>
      </c>
    </row>
    <row r="26" spans="2:9" x14ac:dyDescent="0.2">
      <c r="B26" s="7" t="s">
        <v>589</v>
      </c>
      <c r="C26" s="151" t="s">
        <v>311</v>
      </c>
    </row>
    <row r="28" spans="2:9" x14ac:dyDescent="0.2">
      <c r="B28" s="10" t="s">
        <v>728</v>
      </c>
    </row>
    <row r="29" spans="2:9" x14ac:dyDescent="0.2">
      <c r="B29" s="5" t="s">
        <v>590</v>
      </c>
      <c r="C29" s="151" t="s">
        <v>310</v>
      </c>
    </row>
    <row r="30" spans="2:9" x14ac:dyDescent="0.2">
      <c r="B30" s="7" t="s">
        <v>591</v>
      </c>
      <c r="C30" s="151" t="s">
        <v>311</v>
      </c>
    </row>
    <row r="31" spans="2:9" x14ac:dyDescent="0.2">
      <c r="B31" s="7"/>
    </row>
    <row r="32" spans="2:9" x14ac:dyDescent="0.2">
      <c r="B32" s="10" t="s">
        <v>27</v>
      </c>
    </row>
    <row r="33" spans="2:7" x14ac:dyDescent="0.2">
      <c r="B33" s="5" t="s">
        <v>594</v>
      </c>
      <c r="C33" s="151" t="s">
        <v>310</v>
      </c>
    </row>
    <row r="34" spans="2:7" x14ac:dyDescent="0.2">
      <c r="B34" s="7" t="s">
        <v>595</v>
      </c>
      <c r="C34" s="151" t="s">
        <v>311</v>
      </c>
    </row>
    <row r="35" spans="2:7" x14ac:dyDescent="0.2">
      <c r="B35" s="7"/>
    </row>
    <row r="36" spans="2:7" x14ac:dyDescent="0.2">
      <c r="B36" s="7"/>
    </row>
    <row r="38" spans="2:7" x14ac:dyDescent="0.2">
      <c r="B38" s="10" t="s">
        <v>241</v>
      </c>
    </row>
    <row r="39" spans="2:7" x14ac:dyDescent="0.2">
      <c r="B39" s="3" t="s">
        <v>3</v>
      </c>
      <c r="C39" s="504" t="s">
        <v>606</v>
      </c>
      <c r="E39" s="151" t="s">
        <v>310</v>
      </c>
      <c r="G39" s="8"/>
    </row>
    <row r="40" spans="2:7" x14ac:dyDescent="0.2">
      <c r="B40" s="3" t="s">
        <v>4</v>
      </c>
      <c r="C40" s="505" t="s">
        <v>607</v>
      </c>
      <c r="E40" s="151" t="s">
        <v>311</v>
      </c>
      <c r="G40" s="8"/>
    </row>
    <row r="41" spans="2:7" x14ac:dyDescent="0.2">
      <c r="B41" s="3" t="s">
        <v>47</v>
      </c>
      <c r="C41" s="504" t="s">
        <v>608</v>
      </c>
      <c r="E41" s="152" t="s">
        <v>306</v>
      </c>
      <c r="G41" s="8"/>
    </row>
    <row r="42" spans="2:7" x14ac:dyDescent="0.2">
      <c r="B42" s="3" t="s">
        <v>52</v>
      </c>
      <c r="C42" s="504" t="s">
        <v>729</v>
      </c>
      <c r="E42" s="152" t="s">
        <v>316</v>
      </c>
      <c r="G42" s="8"/>
    </row>
    <row r="43" spans="2:7" x14ac:dyDescent="0.2">
      <c r="B43" s="3" t="s">
        <v>11</v>
      </c>
      <c r="C43" s="9" t="s">
        <v>592</v>
      </c>
      <c r="E43" s="152" t="s">
        <v>317</v>
      </c>
      <c r="G43" s="9"/>
    </row>
    <row r="44" spans="2:7" x14ac:dyDescent="0.2">
      <c r="B44" s="3" t="s">
        <v>273</v>
      </c>
      <c r="C44" s="8" t="s">
        <v>576</v>
      </c>
      <c r="E44" s="152" t="s">
        <v>317</v>
      </c>
    </row>
    <row r="45" spans="2:7" x14ac:dyDescent="0.2">
      <c r="B45" s="3" t="s">
        <v>282</v>
      </c>
      <c r="C45" s="8" t="s">
        <v>599</v>
      </c>
      <c r="E45" s="152" t="s">
        <v>317</v>
      </c>
    </row>
    <row r="49" spans="3:9" x14ac:dyDescent="0.2">
      <c r="C49" s="504" t="s">
        <v>596</v>
      </c>
      <c r="E49" s="504" t="s">
        <v>600</v>
      </c>
      <c r="G49" s="504" t="s">
        <v>603</v>
      </c>
      <c r="I49" s="504" t="s">
        <v>606</v>
      </c>
    </row>
    <row r="50" spans="3:9" x14ac:dyDescent="0.2">
      <c r="C50" s="505" t="s">
        <v>597</v>
      </c>
      <c r="E50" s="505" t="s">
        <v>601</v>
      </c>
      <c r="G50" s="505" t="s">
        <v>604</v>
      </c>
      <c r="I50" s="505" t="s">
        <v>607</v>
      </c>
    </row>
    <row r="51" spans="3:9" x14ac:dyDescent="0.2">
      <c r="C51" s="504" t="s">
        <v>598</v>
      </c>
      <c r="E51" s="504" t="s">
        <v>602</v>
      </c>
      <c r="G51" s="504" t="s">
        <v>605</v>
      </c>
      <c r="I51" s="504" t="s">
        <v>608</v>
      </c>
    </row>
    <row r="52" spans="3:9" x14ac:dyDescent="0.2">
      <c r="C52" s="504" t="s">
        <v>730</v>
      </c>
      <c r="E52" s="504" t="s">
        <v>731</v>
      </c>
      <c r="G52" s="504" t="s">
        <v>732</v>
      </c>
      <c r="I52" s="504" t="s">
        <v>729</v>
      </c>
    </row>
  </sheetData>
  <mergeCells count="28">
    <mergeCell ref="B6:H6"/>
    <mergeCell ref="B10:D10"/>
    <mergeCell ref="E10:H10"/>
    <mergeCell ref="B7:D7"/>
    <mergeCell ref="B9:D9"/>
    <mergeCell ref="E7:H7"/>
    <mergeCell ref="B8:D8"/>
    <mergeCell ref="E8:H8"/>
    <mergeCell ref="E9:H9"/>
    <mergeCell ref="B18:D18"/>
    <mergeCell ref="E18:H18"/>
    <mergeCell ref="B19:C20"/>
    <mergeCell ref="E19:H19"/>
    <mergeCell ref="B12:D12"/>
    <mergeCell ref="E12:H12"/>
    <mergeCell ref="B13:D13"/>
    <mergeCell ref="E14:H14"/>
    <mergeCell ref="B16:D16"/>
    <mergeCell ref="E20:H20"/>
    <mergeCell ref="E17:H17"/>
    <mergeCell ref="L15:L16"/>
    <mergeCell ref="B11:D11"/>
    <mergeCell ref="E11:H11"/>
    <mergeCell ref="E13:H13"/>
    <mergeCell ref="E16:H16"/>
    <mergeCell ref="B14:D14"/>
    <mergeCell ref="B15:D15"/>
    <mergeCell ref="E15:H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view="pageBreakPreview" topLeftCell="A4" zoomScaleNormal="100" zoomScaleSheetLayoutView="100" workbookViewId="0">
      <selection activeCell="A3" sqref="A3:I3"/>
    </sheetView>
  </sheetViews>
  <sheetFormatPr defaultRowHeight="12.75" x14ac:dyDescent="0.2"/>
  <cols>
    <col min="1" max="2" width="4.5703125" style="20" customWidth="1"/>
    <col min="3" max="3" width="4.5703125" style="21" customWidth="1"/>
    <col min="4" max="4" width="2.85546875" style="21" customWidth="1"/>
    <col min="5" max="5" width="23.42578125" style="21" customWidth="1"/>
    <col min="6" max="6" width="8.28515625" style="21" customWidth="1"/>
    <col min="7" max="8" width="12.140625" style="21" customWidth="1"/>
    <col min="9" max="9" width="15.28515625" style="21" customWidth="1"/>
    <col min="10" max="10" width="2.140625" style="21" customWidth="1"/>
    <col min="11" max="11" width="12.5703125" style="21" customWidth="1"/>
    <col min="12" max="12" width="38" style="21" customWidth="1"/>
    <col min="13" max="13" width="9.42578125" style="21" customWidth="1"/>
    <col min="14" max="14" width="11.140625" style="21" customWidth="1"/>
    <col min="15" max="17" width="9.140625" style="21" customWidth="1"/>
    <col min="18" max="16384" width="9.140625" style="21"/>
  </cols>
  <sheetData>
    <row r="2" spans="1:17" s="22" customFormat="1" ht="16.5" customHeight="1" x14ac:dyDescent="0.2">
      <c r="A2" s="710" t="s">
        <v>723</v>
      </c>
      <c r="B2" s="710"/>
      <c r="C2" s="710"/>
      <c r="D2" s="710"/>
      <c r="E2" s="710"/>
      <c r="F2" s="710"/>
      <c r="G2" s="710"/>
      <c r="H2" s="710"/>
      <c r="I2" s="710"/>
    </row>
    <row r="3" spans="1:17" s="22" customFormat="1" ht="16.5" customHeight="1" x14ac:dyDescent="0.2">
      <c r="A3" s="710" t="s">
        <v>298</v>
      </c>
      <c r="B3" s="710"/>
      <c r="C3" s="710"/>
      <c r="D3" s="710"/>
      <c r="E3" s="710"/>
      <c r="F3" s="710"/>
      <c r="G3" s="710"/>
      <c r="H3" s="710"/>
      <c r="I3" s="710"/>
    </row>
    <row r="4" spans="1:17" s="22" customFormat="1" ht="16.5" customHeight="1" x14ac:dyDescent="0.2">
      <c r="A4" s="710"/>
      <c r="B4" s="710"/>
      <c r="C4" s="710"/>
      <c r="D4" s="710"/>
      <c r="E4" s="710"/>
      <c r="F4" s="710"/>
      <c r="G4" s="710"/>
      <c r="H4" s="710"/>
      <c r="I4" s="710"/>
    </row>
    <row r="5" spans="1:17" s="22" customFormat="1" ht="16.5" customHeight="1" x14ac:dyDescent="0.2">
      <c r="A5" s="710"/>
      <c r="B5" s="710"/>
      <c r="C5" s="710"/>
      <c r="D5" s="710"/>
      <c r="E5" s="710"/>
      <c r="F5" s="710"/>
      <c r="G5" s="710"/>
      <c r="H5" s="710"/>
      <c r="I5" s="710"/>
    </row>
    <row r="6" spans="1:17" s="22" customFormat="1" ht="16.5" customHeight="1" x14ac:dyDescent="0.2">
      <c r="A6" s="711" t="s">
        <v>0</v>
      </c>
      <c r="B6" s="711"/>
      <c r="C6" s="711"/>
      <c r="D6" s="711"/>
      <c r="E6" s="711"/>
      <c r="F6" s="711"/>
      <c r="G6" s="711"/>
      <c r="H6" s="711"/>
      <c r="I6" s="711"/>
    </row>
    <row r="7" spans="1:17" s="22" customFormat="1" ht="16.5" customHeight="1" x14ac:dyDescent="0.2">
      <c r="A7" s="705" t="s">
        <v>59</v>
      </c>
      <c r="B7" s="705"/>
      <c r="C7" s="705"/>
      <c r="D7" s="705"/>
      <c r="E7" s="705"/>
      <c r="F7" s="705"/>
      <c r="G7" s="705"/>
      <c r="H7" s="705"/>
      <c r="I7" s="705"/>
    </row>
    <row r="8" spans="1:17" s="22" customFormat="1" x14ac:dyDescent="0.2">
      <c r="A8" s="718"/>
      <c r="B8" s="718"/>
      <c r="C8" s="718"/>
      <c r="D8" s="718"/>
      <c r="E8" s="718"/>
      <c r="F8" s="718"/>
      <c r="G8" s="718"/>
      <c r="H8" s="718"/>
      <c r="I8" s="718"/>
    </row>
    <row r="9" spans="1:17" s="23" customFormat="1" ht="14.25" x14ac:dyDescent="0.2">
      <c r="A9" s="24" t="s">
        <v>716</v>
      </c>
      <c r="B9" s="86"/>
      <c r="C9" s="24"/>
      <c r="D9" s="24"/>
      <c r="E9" s="24"/>
      <c r="F9" s="87"/>
      <c r="G9" s="709" t="str">
        <f>Master!B6</f>
        <v xml:space="preserve">Masa Penilaian : 1 Desember 2009  s.d. </v>
      </c>
      <c r="H9" s="709"/>
      <c r="I9" s="709"/>
      <c r="J9" s="24"/>
      <c r="K9" s="24"/>
    </row>
    <row r="10" spans="1:17" s="22" customFormat="1" ht="6" customHeight="1" x14ac:dyDescent="0.2">
      <c r="A10" s="719"/>
      <c r="B10" s="719"/>
      <c r="C10" s="719"/>
      <c r="D10" s="719"/>
      <c r="E10" s="719"/>
      <c r="F10" s="719"/>
      <c r="G10" s="719"/>
      <c r="H10" s="719"/>
      <c r="I10" s="719"/>
    </row>
    <row r="11" spans="1:17" s="65" customFormat="1" ht="15" customHeight="1" x14ac:dyDescent="0.2">
      <c r="A11" s="25" t="s">
        <v>1</v>
      </c>
      <c r="B11" s="706" t="s">
        <v>2</v>
      </c>
      <c r="C11" s="707"/>
      <c r="D11" s="707"/>
      <c r="E11" s="707"/>
      <c r="F11" s="707"/>
      <c r="G11" s="707"/>
      <c r="H11" s="707"/>
      <c r="I11" s="708"/>
      <c r="L11" s="88" t="s">
        <v>526</v>
      </c>
      <c r="M11" s="21"/>
      <c r="N11" s="22"/>
      <c r="O11" s="146">
        <v>200</v>
      </c>
    </row>
    <row r="12" spans="1:17" s="65" customFormat="1" ht="15" customHeight="1" x14ac:dyDescent="0.2">
      <c r="A12" s="40"/>
      <c r="B12" s="31">
        <v>1</v>
      </c>
      <c r="C12" s="682" t="s">
        <v>3</v>
      </c>
      <c r="D12" s="683"/>
      <c r="E12" s="683"/>
      <c r="F12" s="684"/>
      <c r="G12" s="701" t="str">
        <f>Master!E7</f>
        <v>Prof. Dr. Ir. xxxxxx, M.S.</v>
      </c>
      <c r="H12" s="702"/>
      <c r="I12" s="702"/>
      <c r="L12" s="88" t="s">
        <v>256</v>
      </c>
      <c r="M12" s="89">
        <v>650</v>
      </c>
      <c r="N12" s="88"/>
    </row>
    <row r="13" spans="1:17" s="65" customFormat="1" ht="15" customHeight="1" x14ac:dyDescent="0.2">
      <c r="A13" s="40"/>
      <c r="B13" s="32">
        <v>2</v>
      </c>
      <c r="C13" s="682" t="s">
        <v>77</v>
      </c>
      <c r="D13" s="683"/>
      <c r="E13" s="683"/>
      <c r="F13" s="684"/>
      <c r="G13" s="701" t="str">
        <f>Master!E8</f>
        <v>1234567890 / 0012345</v>
      </c>
      <c r="H13" s="702"/>
      <c r="I13" s="702"/>
      <c r="L13" s="88" t="s">
        <v>233</v>
      </c>
      <c r="M13" s="90">
        <f>H26</f>
        <v>0</v>
      </c>
      <c r="N13" s="88" t="s">
        <v>275</v>
      </c>
    </row>
    <row r="14" spans="1:17" s="65" customFormat="1" ht="15" customHeight="1" x14ac:dyDescent="0.2">
      <c r="A14" s="40"/>
      <c r="B14" s="32">
        <v>3</v>
      </c>
      <c r="C14" s="682" t="s">
        <v>64</v>
      </c>
      <c r="D14" s="683"/>
      <c r="E14" s="683"/>
      <c r="F14" s="684"/>
      <c r="G14" s="701" t="str">
        <f>Master!E10</f>
        <v>C 0001234</v>
      </c>
      <c r="H14" s="702"/>
      <c r="I14" s="702"/>
      <c r="L14" s="88" t="s">
        <v>251</v>
      </c>
      <c r="M14" s="119">
        <f>M12-M13</f>
        <v>650</v>
      </c>
      <c r="N14" s="88"/>
    </row>
    <row r="15" spans="1:17" s="65" customFormat="1" ht="15" customHeight="1" x14ac:dyDescent="0.3">
      <c r="A15" s="40"/>
      <c r="B15" s="32">
        <v>4</v>
      </c>
      <c r="C15" s="682" t="s">
        <v>90</v>
      </c>
      <c r="D15" s="683"/>
      <c r="E15" s="683"/>
      <c r="F15" s="684"/>
      <c r="G15" s="701" t="str">
        <f>Master!E14</f>
        <v>Pembina Utama Madya, IV/d, 1 Oktober 2007</v>
      </c>
      <c r="H15" s="702"/>
      <c r="I15" s="702"/>
      <c r="L15" s="276" t="s">
        <v>527</v>
      </c>
      <c r="M15" s="275">
        <v>850</v>
      </c>
      <c r="N15" s="91"/>
    </row>
    <row r="16" spans="1:17" s="65" customFormat="1" ht="15" customHeight="1" x14ac:dyDescent="0.2">
      <c r="A16" s="40"/>
      <c r="B16" s="32">
        <v>5</v>
      </c>
      <c r="C16" s="682" t="s">
        <v>61</v>
      </c>
      <c r="D16" s="683"/>
      <c r="E16" s="683"/>
      <c r="F16" s="684"/>
      <c r="G16" s="701" t="str">
        <f>Master!E11</f>
        <v>Malang, 1 Januari 1990</v>
      </c>
      <c r="H16" s="702"/>
      <c r="I16" s="702"/>
      <c r="P16" s="22"/>
      <c r="Q16" s="22"/>
    </row>
    <row r="17" spans="1:17" s="65" customFormat="1" ht="15" customHeight="1" x14ac:dyDescent="0.2">
      <c r="A17" s="40"/>
      <c r="B17" s="32">
        <v>6</v>
      </c>
      <c r="C17" s="682" t="s">
        <v>63</v>
      </c>
      <c r="D17" s="683"/>
      <c r="E17" s="683"/>
      <c r="F17" s="684"/>
      <c r="G17" s="701" t="str">
        <f>Master!E12</f>
        <v>Perempuan</v>
      </c>
      <c r="H17" s="702"/>
      <c r="I17" s="702"/>
      <c r="L17" s="38" t="s">
        <v>252</v>
      </c>
      <c r="M17" s="38" t="s">
        <v>253</v>
      </c>
      <c r="N17" s="38" t="s">
        <v>254</v>
      </c>
      <c r="O17" s="38" t="s">
        <v>255</v>
      </c>
      <c r="P17" s="22"/>
      <c r="Q17" s="22"/>
    </row>
    <row r="18" spans="1:17" s="65" customFormat="1" ht="15" customHeight="1" x14ac:dyDescent="0.2">
      <c r="A18" s="40"/>
      <c r="B18" s="29">
        <v>7</v>
      </c>
      <c r="C18" s="682" t="s">
        <v>62</v>
      </c>
      <c r="D18" s="683"/>
      <c r="E18" s="683"/>
      <c r="F18" s="684"/>
      <c r="G18" s="688" t="str">
        <f>Master!E13</f>
        <v>Doktor (S3) Tahun 1990</v>
      </c>
      <c r="H18" s="689"/>
      <c r="I18" s="689"/>
      <c r="L18" s="92" t="s">
        <v>53</v>
      </c>
      <c r="M18" s="92">
        <v>35</v>
      </c>
      <c r="N18" s="120">
        <f>(M18/100)*$M$14</f>
        <v>227.49999999999997</v>
      </c>
      <c r="O18" s="38" t="s">
        <v>58</v>
      </c>
      <c r="P18" s="22"/>
      <c r="Q18" s="22"/>
    </row>
    <row r="19" spans="1:17" s="65" customFormat="1" ht="15" customHeight="1" x14ac:dyDescent="0.2">
      <c r="A19" s="70"/>
      <c r="B19" s="29">
        <v>8</v>
      </c>
      <c r="C19" s="682" t="s">
        <v>92</v>
      </c>
      <c r="D19" s="683"/>
      <c r="E19" s="683"/>
      <c r="F19" s="684"/>
      <c r="G19" s="701" t="str">
        <f>Master!E15</f>
        <v>Guru Besar (936,10 Kum), 1 April 2003</v>
      </c>
      <c r="H19" s="702"/>
      <c r="I19" s="702"/>
      <c r="L19" s="92" t="s">
        <v>54</v>
      </c>
      <c r="M19" s="92">
        <v>45</v>
      </c>
      <c r="N19" s="120">
        <f>(M19/100)*$M$14</f>
        <v>292.5</v>
      </c>
      <c r="O19" s="38" t="s">
        <v>58</v>
      </c>
    </row>
    <row r="20" spans="1:17" s="65" customFormat="1" ht="15" customHeight="1" x14ac:dyDescent="0.2">
      <c r="A20" s="70"/>
      <c r="B20" s="703">
        <v>9</v>
      </c>
      <c r="C20" s="697" t="s">
        <v>91</v>
      </c>
      <c r="D20" s="698"/>
      <c r="E20" s="699"/>
      <c r="F20" s="30" t="s">
        <v>42</v>
      </c>
      <c r="G20" s="701" t="str">
        <f>Master!E19</f>
        <v>26  tahun 7 bulan</v>
      </c>
      <c r="H20" s="702"/>
      <c r="I20" s="702"/>
      <c r="L20" s="92" t="s">
        <v>55</v>
      </c>
      <c r="M20" s="92">
        <v>10</v>
      </c>
      <c r="N20" s="120">
        <f>(M20/100)*$M$14</f>
        <v>65</v>
      </c>
      <c r="O20" s="38" t="s">
        <v>56</v>
      </c>
    </row>
    <row r="21" spans="1:17" s="65" customFormat="1" ht="15" customHeight="1" x14ac:dyDescent="0.2">
      <c r="A21" s="70"/>
      <c r="B21" s="704"/>
      <c r="C21" s="720"/>
      <c r="D21" s="721"/>
      <c r="E21" s="722"/>
      <c r="F21" s="30" t="s">
        <v>43</v>
      </c>
      <c r="G21" s="701" t="str">
        <f>Master!E20</f>
        <v xml:space="preserve">      tahun    bulan</v>
      </c>
      <c r="H21" s="702"/>
      <c r="I21" s="702"/>
      <c r="L21" s="92" t="s">
        <v>57</v>
      </c>
      <c r="M21" s="92">
        <v>10</v>
      </c>
      <c r="N21" s="120">
        <f>(M21/100)*$M$14</f>
        <v>65</v>
      </c>
      <c r="O21" s="38" t="s">
        <v>56</v>
      </c>
    </row>
    <row r="22" spans="1:17" s="65" customFormat="1" ht="15" customHeight="1" x14ac:dyDescent="0.2">
      <c r="A22" s="31"/>
      <c r="B22" s="32">
        <v>10</v>
      </c>
      <c r="C22" s="682" t="s">
        <v>89</v>
      </c>
      <c r="D22" s="683"/>
      <c r="E22" s="683"/>
      <c r="F22" s="684"/>
      <c r="G22" s="723" t="str">
        <f>Master!E18</f>
        <v>Fakultas Pertanian Universitas Brawijaya</v>
      </c>
      <c r="H22" s="683"/>
      <c r="I22" s="684"/>
      <c r="L22" s="146" t="s">
        <v>277</v>
      </c>
      <c r="N22" s="146">
        <f>(25/100)*N19</f>
        <v>73.125</v>
      </c>
      <c r="O22" s="147" t="s">
        <v>56</v>
      </c>
    </row>
    <row r="23" spans="1:17" s="22" customFormat="1" ht="15" customHeight="1" x14ac:dyDescent="0.2">
      <c r="A23" s="93" t="s">
        <v>12</v>
      </c>
      <c r="B23" s="700" t="s">
        <v>0</v>
      </c>
      <c r="C23" s="700"/>
      <c r="D23" s="700"/>
      <c r="E23" s="700"/>
      <c r="F23" s="700"/>
      <c r="G23" s="38" t="s">
        <v>13</v>
      </c>
      <c r="H23" s="38" t="s">
        <v>14</v>
      </c>
      <c r="I23" s="38" t="s">
        <v>15</v>
      </c>
      <c r="L23" s="146" t="s">
        <v>279</v>
      </c>
      <c r="M23" s="65"/>
      <c r="N23" s="146">
        <f>(5/100)*N19</f>
        <v>14.625</v>
      </c>
      <c r="O23" s="147" t="s">
        <v>56</v>
      </c>
    </row>
    <row r="24" spans="1:17" s="22" customFormat="1" ht="15" customHeight="1" x14ac:dyDescent="0.2">
      <c r="A24" s="94"/>
      <c r="B24" s="95">
        <v>1</v>
      </c>
      <c r="C24" s="39" t="s">
        <v>16</v>
      </c>
      <c r="D24" s="96"/>
      <c r="E24" s="96"/>
      <c r="F24" s="97"/>
      <c r="G24" s="32"/>
      <c r="H24" s="32"/>
      <c r="I24" s="32"/>
      <c r="L24" s="88" t="s">
        <v>525</v>
      </c>
      <c r="N24" s="88">
        <f>(O11*80%)+M15</f>
        <v>1010</v>
      </c>
      <c r="O24" s="147" t="s">
        <v>56</v>
      </c>
    </row>
    <row r="25" spans="1:17" s="22" customFormat="1" ht="15" customHeight="1" x14ac:dyDescent="0.2">
      <c r="A25" s="94"/>
      <c r="B25" s="94"/>
      <c r="C25" s="29" t="s">
        <v>23</v>
      </c>
      <c r="D25" s="682" t="s">
        <v>53</v>
      </c>
      <c r="E25" s="683"/>
      <c r="F25" s="684"/>
      <c r="G25" s="98"/>
      <c r="H25" s="99"/>
      <c r="I25" s="98"/>
    </row>
    <row r="26" spans="1:17" s="22" customFormat="1" ht="27.75" customHeight="1" x14ac:dyDescent="0.2">
      <c r="A26" s="94"/>
      <c r="B26" s="94"/>
      <c r="C26" s="40"/>
      <c r="D26" s="100" t="s">
        <v>156</v>
      </c>
      <c r="E26" s="690" t="s">
        <v>257</v>
      </c>
      <c r="F26" s="691"/>
      <c r="G26" s="98">
        <v>200</v>
      </c>
      <c r="H26" s="99">
        <f>SUM(Rekap!$J$31:$J$35)</f>
        <v>0</v>
      </c>
      <c r="I26" s="98">
        <f>G26+H26</f>
        <v>200</v>
      </c>
      <c r="L26" s="442" t="s">
        <v>252</v>
      </c>
      <c r="M26" s="590" t="s">
        <v>661</v>
      </c>
      <c r="N26" s="442" t="s">
        <v>662</v>
      </c>
      <c r="O26" s="442" t="s">
        <v>255</v>
      </c>
    </row>
    <row r="27" spans="1:17" s="22" customFormat="1" ht="15" customHeight="1" x14ac:dyDescent="0.2">
      <c r="A27" s="94"/>
      <c r="B27" s="94"/>
      <c r="C27" s="31"/>
      <c r="D27" s="101" t="s">
        <v>157</v>
      </c>
      <c r="E27" s="692" t="s">
        <v>258</v>
      </c>
      <c r="F27" s="693"/>
      <c r="G27" s="98">
        <v>0</v>
      </c>
      <c r="H27" s="99">
        <v>0</v>
      </c>
      <c r="I27" s="98">
        <f t="shared" ref="I27:I33" si="0">G27+H27</f>
        <v>0</v>
      </c>
      <c r="L27" s="92" t="s">
        <v>614</v>
      </c>
      <c r="M27" s="92">
        <v>0</v>
      </c>
      <c r="N27" s="591"/>
      <c r="O27" s="442"/>
    </row>
    <row r="28" spans="1:17" s="22" customFormat="1" ht="15" customHeight="1" x14ac:dyDescent="0.2">
      <c r="A28" s="94"/>
      <c r="B28" s="94"/>
      <c r="C28" s="32" t="s">
        <v>24</v>
      </c>
      <c r="D28" s="682" t="s">
        <v>562</v>
      </c>
      <c r="E28" s="683"/>
      <c r="F28" s="684"/>
      <c r="G28" s="144">
        <v>80</v>
      </c>
      <c r="H28" s="102">
        <f>Rekap!I105</f>
        <v>57.5</v>
      </c>
      <c r="I28" s="98">
        <f t="shared" si="0"/>
        <v>137.5</v>
      </c>
      <c r="L28" s="92" t="s">
        <v>663</v>
      </c>
      <c r="M28" s="92">
        <v>0</v>
      </c>
      <c r="N28" s="592" t="e">
        <f>[1]REKAP!J103</f>
        <v>#REF!</v>
      </c>
      <c r="O28" s="442"/>
    </row>
    <row r="29" spans="1:17" s="22" customFormat="1" ht="15" customHeight="1" x14ac:dyDescent="0.2">
      <c r="A29" s="94"/>
      <c r="B29" s="94"/>
      <c r="C29" s="32" t="s">
        <v>108</v>
      </c>
      <c r="D29" s="682" t="s">
        <v>563</v>
      </c>
      <c r="E29" s="683"/>
      <c r="F29" s="684"/>
      <c r="G29" s="143">
        <v>80</v>
      </c>
      <c r="H29" s="103">
        <f>Rekap!I162</f>
        <v>232.27333333333331</v>
      </c>
      <c r="I29" s="98">
        <f t="shared" si="0"/>
        <v>312.27333333333331</v>
      </c>
      <c r="L29" s="92" t="s">
        <v>664</v>
      </c>
      <c r="M29" s="92">
        <v>0</v>
      </c>
      <c r="N29" s="591"/>
      <c r="O29" s="594"/>
    </row>
    <row r="30" spans="1:17" s="22" customFormat="1" ht="15" customHeight="1" x14ac:dyDescent="0.2">
      <c r="A30" s="94"/>
      <c r="B30" s="104"/>
      <c r="C30" s="32" t="s">
        <v>120</v>
      </c>
      <c r="D30" s="682" t="s">
        <v>564</v>
      </c>
      <c r="E30" s="683"/>
      <c r="F30" s="684"/>
      <c r="G30" s="143">
        <v>20</v>
      </c>
      <c r="H30" s="103">
        <f>Rekap!I185</f>
        <v>4</v>
      </c>
      <c r="I30" s="98">
        <f t="shared" si="0"/>
        <v>24</v>
      </c>
      <c r="L30" s="593" t="s">
        <v>717</v>
      </c>
      <c r="M30" s="92">
        <v>0</v>
      </c>
      <c r="N30" s="592">
        <f>[1]REKAP!J105</f>
        <v>29.33</v>
      </c>
      <c r="O30" s="442"/>
    </row>
    <row r="31" spans="1:17" s="22" customFormat="1" ht="15" customHeight="1" x14ac:dyDescent="0.2">
      <c r="A31" s="94"/>
      <c r="B31" s="105"/>
      <c r="C31" s="694" t="s">
        <v>71</v>
      </c>
      <c r="D31" s="695"/>
      <c r="E31" s="695"/>
      <c r="F31" s="696"/>
      <c r="G31" s="121">
        <f>SUM(G26:G30)</f>
        <v>380</v>
      </c>
      <c r="H31" s="122">
        <f>SUM(H26:H30)</f>
        <v>293.77333333333331</v>
      </c>
      <c r="I31" s="123">
        <f>SUM(I26:I30)</f>
        <v>673.77333333333331</v>
      </c>
      <c r="L31" s="92" t="s">
        <v>718</v>
      </c>
      <c r="M31" s="92">
        <v>0</v>
      </c>
      <c r="N31" s="591"/>
      <c r="O31" s="594"/>
    </row>
    <row r="32" spans="1:17" s="22" customFormat="1" ht="15" customHeight="1" x14ac:dyDescent="0.2">
      <c r="A32" s="94"/>
      <c r="B32" s="25">
        <v>2</v>
      </c>
      <c r="C32" s="694" t="s">
        <v>20</v>
      </c>
      <c r="D32" s="695"/>
      <c r="E32" s="695"/>
      <c r="F32" s="696"/>
      <c r="G32" s="107"/>
      <c r="H32" s="103"/>
      <c r="I32" s="98"/>
      <c r="L32" s="92" t="s">
        <v>719</v>
      </c>
      <c r="M32" s="92">
        <v>0</v>
      </c>
      <c r="N32" s="592" t="e">
        <f>[1]REKAP!J107</f>
        <v>#REF!</v>
      </c>
      <c r="O32" s="442"/>
    </row>
    <row r="33" spans="1:15" s="22" customFormat="1" ht="15" customHeight="1" x14ac:dyDescent="0.2">
      <c r="A33" s="94"/>
      <c r="B33" s="108"/>
      <c r="C33" s="697" t="s">
        <v>259</v>
      </c>
      <c r="D33" s="698"/>
      <c r="E33" s="698"/>
      <c r="F33" s="699"/>
      <c r="G33" s="144">
        <v>20</v>
      </c>
      <c r="H33" s="102">
        <f>Rekap!I246</f>
        <v>0</v>
      </c>
      <c r="I33" s="98">
        <f t="shared" si="0"/>
        <v>20</v>
      </c>
      <c r="L33" s="92" t="s">
        <v>667</v>
      </c>
      <c r="M33" s="92">
        <f>25%*N19</f>
        <v>73.125</v>
      </c>
      <c r="N33" s="591"/>
      <c r="O33" s="442"/>
    </row>
    <row r="34" spans="1:15" s="22" customFormat="1" ht="15" customHeight="1" x14ac:dyDescent="0.2">
      <c r="A34" s="94"/>
      <c r="B34" s="105"/>
      <c r="C34" s="694" t="s">
        <v>72</v>
      </c>
      <c r="D34" s="695"/>
      <c r="E34" s="695"/>
      <c r="F34" s="696"/>
      <c r="G34" s="106">
        <f>G33</f>
        <v>20</v>
      </c>
      <c r="H34" s="109">
        <f>SUM(H33)</f>
        <v>0</v>
      </c>
      <c r="I34" s="106">
        <f>G34+H34</f>
        <v>20</v>
      </c>
      <c r="L34" s="92" t="s">
        <v>665</v>
      </c>
      <c r="M34" s="92">
        <f>25%*N20</f>
        <v>16.25</v>
      </c>
      <c r="N34" s="591"/>
      <c r="O34" s="442"/>
    </row>
    <row r="35" spans="1:15" s="22" customFormat="1" ht="15" customHeight="1" x14ac:dyDescent="0.2">
      <c r="A35" s="105"/>
      <c r="B35" s="685" t="s">
        <v>73</v>
      </c>
      <c r="C35" s="686"/>
      <c r="D35" s="686"/>
      <c r="E35" s="686"/>
      <c r="F35" s="687"/>
      <c r="G35" s="121">
        <f>SUM(G31,G34)</f>
        <v>400</v>
      </c>
      <c r="H35" s="121">
        <f>SUM(H31,H34)</f>
        <v>293.77333333333331</v>
      </c>
      <c r="I35" s="121">
        <f>SUM(I31,I34)</f>
        <v>693.77333333333331</v>
      </c>
      <c r="L35" s="92" t="s">
        <v>666</v>
      </c>
      <c r="M35" s="92">
        <f>5%*N21</f>
        <v>3.25</v>
      </c>
      <c r="N35" s="591"/>
      <c r="O35" s="442"/>
    </row>
    <row r="36" spans="1:15" s="22" customFormat="1" ht="15" customHeight="1" x14ac:dyDescent="0.2">
      <c r="A36" s="110" t="s">
        <v>26</v>
      </c>
      <c r="B36" s="712" t="s">
        <v>668</v>
      </c>
      <c r="C36" s="713"/>
      <c r="D36" s="713"/>
      <c r="E36" s="713"/>
      <c r="F36" s="713"/>
      <c r="G36" s="713"/>
      <c r="H36" s="713"/>
      <c r="I36" s="714"/>
      <c r="L36" s="3"/>
      <c r="M36" s="3"/>
      <c r="N36" s="595" t="e">
        <f>SUM(N30:N35)</f>
        <v>#REF!</v>
      </c>
      <c r="O36" s="3"/>
    </row>
    <row r="37" spans="1:15" s="22" customFormat="1" ht="27.75" customHeight="1" x14ac:dyDescent="0.2">
      <c r="A37" s="111"/>
      <c r="B37" s="715"/>
      <c r="C37" s="716"/>
      <c r="D37" s="716"/>
      <c r="E37" s="716"/>
      <c r="F37" s="716"/>
      <c r="G37" s="716"/>
      <c r="H37" s="716"/>
      <c r="I37" s="717"/>
    </row>
    <row r="38" spans="1:15" s="22" customFormat="1" ht="15" customHeight="1" x14ac:dyDescent="0.2">
      <c r="A38" s="85"/>
      <c r="B38" s="85"/>
      <c r="L38" s="88" t="s">
        <v>256</v>
      </c>
      <c r="M38" s="89">
        <v>850</v>
      </c>
      <c r="N38" s="88"/>
      <c r="O38" s="65"/>
    </row>
    <row r="39" spans="1:15" s="22" customFormat="1" ht="15" customHeight="1" x14ac:dyDescent="0.2">
      <c r="A39" s="112" t="s">
        <v>260</v>
      </c>
      <c r="C39" s="113"/>
      <c r="D39" s="114"/>
      <c r="L39" s="88" t="s">
        <v>233</v>
      </c>
      <c r="M39" s="90">
        <v>200</v>
      </c>
      <c r="N39" s="88" t="s">
        <v>275</v>
      </c>
      <c r="O39" s="65"/>
    </row>
    <row r="40" spans="1:15" s="22" customFormat="1" ht="15" customHeight="1" x14ac:dyDescent="0.2">
      <c r="B40" s="115"/>
      <c r="C40" s="116"/>
      <c r="D40" s="115"/>
      <c r="H40" s="22" t="s">
        <v>675</v>
      </c>
      <c r="I40" s="117" t="s">
        <v>574</v>
      </c>
      <c r="L40" s="88" t="s">
        <v>251</v>
      </c>
      <c r="M40" s="119">
        <f>M38-M39</f>
        <v>650</v>
      </c>
      <c r="N40" s="88"/>
      <c r="O40" s="65"/>
    </row>
    <row r="41" spans="1:15" s="22" customFormat="1" ht="15" customHeight="1" x14ac:dyDescent="0.3">
      <c r="A41" s="115" t="s">
        <v>261</v>
      </c>
      <c r="B41" s="85"/>
      <c r="H41" s="117" t="s">
        <v>674</v>
      </c>
      <c r="L41" s="276"/>
      <c r="M41" s="275"/>
      <c r="N41" s="91"/>
      <c r="O41" s="65"/>
    </row>
    <row r="42" spans="1:15" s="22" customFormat="1" ht="15" customHeight="1" x14ac:dyDescent="0.2">
      <c r="A42" s="85" t="s">
        <v>242</v>
      </c>
      <c r="B42" s="115" t="s">
        <v>262</v>
      </c>
      <c r="H42" s="117"/>
      <c r="L42" s="442" t="s">
        <v>252</v>
      </c>
      <c r="M42" s="442" t="s">
        <v>253</v>
      </c>
      <c r="N42" s="442" t="s">
        <v>254</v>
      </c>
      <c r="O42" s="442" t="s">
        <v>255</v>
      </c>
    </row>
    <row r="43" spans="1:15" s="22" customFormat="1" ht="15" customHeight="1" x14ac:dyDescent="0.2">
      <c r="A43" s="85" t="s">
        <v>243</v>
      </c>
      <c r="B43" s="115" t="s">
        <v>263</v>
      </c>
      <c r="L43" s="92" t="s">
        <v>53</v>
      </c>
      <c r="M43" s="92">
        <v>35</v>
      </c>
      <c r="N43" s="120">
        <f>(M43/100)*$M$40</f>
        <v>227.49999999999997</v>
      </c>
      <c r="O43" s="442" t="s">
        <v>58</v>
      </c>
    </row>
    <row r="44" spans="1:15" s="22" customFormat="1" ht="15" customHeight="1" x14ac:dyDescent="0.2">
      <c r="A44" s="85" t="s">
        <v>244</v>
      </c>
      <c r="B44" s="115" t="s">
        <v>264</v>
      </c>
      <c r="L44" s="92" t="s">
        <v>54</v>
      </c>
      <c r="M44" s="92">
        <v>45</v>
      </c>
      <c r="N44" s="120">
        <f>(M44/100)*$M$40</f>
        <v>292.5</v>
      </c>
      <c r="O44" s="442" t="s">
        <v>58</v>
      </c>
    </row>
    <row r="45" spans="1:15" s="22" customFormat="1" ht="15" customHeight="1" x14ac:dyDescent="0.2">
      <c r="A45" s="85"/>
      <c r="B45" s="115" t="s">
        <v>265</v>
      </c>
      <c r="H45" s="118"/>
      <c r="L45" s="92" t="s">
        <v>55</v>
      </c>
      <c r="M45" s="92">
        <v>10</v>
      </c>
      <c r="N45" s="120">
        <f>(M45/100)*$M$40</f>
        <v>65</v>
      </c>
      <c r="O45" s="442" t="s">
        <v>56</v>
      </c>
    </row>
    <row r="46" spans="1:15" s="22" customFormat="1" ht="15" customHeight="1" x14ac:dyDescent="0.2">
      <c r="A46" s="85"/>
      <c r="B46" s="115" t="s">
        <v>266</v>
      </c>
      <c r="L46" s="92" t="s">
        <v>57</v>
      </c>
      <c r="M46" s="92">
        <v>10</v>
      </c>
      <c r="N46" s="120">
        <f>(M46/100)*$M$40</f>
        <v>65</v>
      </c>
      <c r="O46" s="442" t="s">
        <v>56</v>
      </c>
    </row>
    <row r="47" spans="1:15" s="22" customFormat="1" ht="15" customHeight="1" x14ac:dyDescent="0.2">
      <c r="A47" s="85" t="s">
        <v>245</v>
      </c>
      <c r="B47" s="115" t="s">
        <v>267</v>
      </c>
    </row>
    <row r="48" spans="1:15" s="22" customFormat="1" ht="12" customHeight="1" x14ac:dyDescent="0.2">
      <c r="A48" s="85"/>
      <c r="B48" s="85"/>
      <c r="E48" s="117"/>
      <c r="F48" s="117"/>
      <c r="G48" s="117"/>
      <c r="I48" s="117"/>
    </row>
    <row r="49" spans="1:9" s="22" customFormat="1" ht="12" customHeight="1" x14ac:dyDescent="0.2">
      <c r="A49" s="85"/>
      <c r="B49" s="85"/>
      <c r="E49" s="117"/>
      <c r="F49" s="117"/>
      <c r="G49" s="117"/>
      <c r="I49" s="117"/>
    </row>
    <row r="50" spans="1:9" s="22" customFormat="1" ht="12" customHeight="1" x14ac:dyDescent="0.2">
      <c r="A50" s="85"/>
      <c r="B50" s="85"/>
    </row>
    <row r="51" spans="1:9" s="22" customFormat="1" ht="12" customHeight="1" x14ac:dyDescent="0.2">
      <c r="A51" s="85"/>
      <c r="B51" s="85"/>
    </row>
    <row r="52" spans="1:9" s="22" customFormat="1" ht="12" customHeight="1" x14ac:dyDescent="0.2">
      <c r="A52" s="85"/>
      <c r="B52" s="85"/>
    </row>
    <row r="53" spans="1:9" s="22" customFormat="1" ht="12" customHeight="1" x14ac:dyDescent="0.2">
      <c r="A53" s="85"/>
      <c r="B53" s="85"/>
    </row>
  </sheetData>
  <mergeCells count="45">
    <mergeCell ref="B36:I37"/>
    <mergeCell ref="A8:I8"/>
    <mergeCell ref="A10:I10"/>
    <mergeCell ref="G13:I13"/>
    <mergeCell ref="C13:F13"/>
    <mergeCell ref="G16:I16"/>
    <mergeCell ref="G19:I19"/>
    <mergeCell ref="G21:I21"/>
    <mergeCell ref="C16:F16"/>
    <mergeCell ref="C17:F17"/>
    <mergeCell ref="G17:I17"/>
    <mergeCell ref="C20:E21"/>
    <mergeCell ref="D30:F30"/>
    <mergeCell ref="D25:F25"/>
    <mergeCell ref="G22:I22"/>
    <mergeCell ref="D28:F28"/>
    <mergeCell ref="A2:I2"/>
    <mergeCell ref="A5:I5"/>
    <mergeCell ref="A4:I4"/>
    <mergeCell ref="A3:I3"/>
    <mergeCell ref="A6:I6"/>
    <mergeCell ref="A7:I7"/>
    <mergeCell ref="B11:I11"/>
    <mergeCell ref="C14:F14"/>
    <mergeCell ref="G14:I14"/>
    <mergeCell ref="G15:I15"/>
    <mergeCell ref="G9:I9"/>
    <mergeCell ref="C15:F15"/>
    <mergeCell ref="C12:F12"/>
    <mergeCell ref="G12:I12"/>
    <mergeCell ref="C22:F22"/>
    <mergeCell ref="C18:F18"/>
    <mergeCell ref="B35:F35"/>
    <mergeCell ref="G18:I18"/>
    <mergeCell ref="E26:F26"/>
    <mergeCell ref="C19:F19"/>
    <mergeCell ref="D29:F29"/>
    <mergeCell ref="E27:F27"/>
    <mergeCell ref="C34:F34"/>
    <mergeCell ref="C33:F33"/>
    <mergeCell ref="C31:F31"/>
    <mergeCell ref="B23:F23"/>
    <mergeCell ref="G20:I20"/>
    <mergeCell ref="C32:F32"/>
    <mergeCell ref="B20:B21"/>
  </mergeCells>
  <phoneticPr fontId="0" type="noConversion"/>
  <printOptions horizontalCentered="1"/>
  <pageMargins left="0.56000000000000005" right="0.54" top="0.66929133858267698" bottom="0.47244094488188998" header="0.31496062992126" footer="0.511811023622047"/>
  <pageSetup paperSize="100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5"/>
  <sheetViews>
    <sheetView view="pageBreakPreview" topLeftCell="A241" zoomScaleNormal="100" zoomScaleSheetLayoutView="100" workbookViewId="0">
      <selection activeCell="D88" sqref="D88:G88"/>
    </sheetView>
  </sheetViews>
  <sheetFormatPr defaultRowHeight="12.75" x14ac:dyDescent="0.2"/>
  <cols>
    <col min="1" max="2" width="4.28515625" style="20" customWidth="1"/>
    <col min="3" max="3" width="4.28515625" style="21" customWidth="1"/>
    <col min="4" max="4" width="4.28515625" style="385" customWidth="1"/>
    <col min="5" max="5" width="4.28515625" style="341" customWidth="1"/>
    <col min="6" max="6" width="11.42578125" style="21" customWidth="1"/>
    <col min="7" max="7" width="21.28515625" style="21" customWidth="1"/>
    <col min="8" max="9" width="6.7109375" style="21" customWidth="1"/>
    <col min="10" max="10" width="7.28515625" style="21" customWidth="1"/>
    <col min="11" max="12" width="6.7109375" style="21" customWidth="1"/>
    <col min="13" max="13" width="7.28515625" style="21" customWidth="1"/>
    <col min="14" max="14" width="9.140625" style="22"/>
    <col min="15" max="15" width="9.140625" style="21"/>
    <col min="16" max="16" width="14.85546875" style="21" bestFit="1" customWidth="1"/>
    <col min="17" max="16384" width="9.140625" style="21"/>
  </cols>
  <sheetData>
    <row r="1" spans="1:14" x14ac:dyDescent="0.2">
      <c r="G1" s="154" t="s">
        <v>84</v>
      </c>
      <c r="H1" s="22" t="s">
        <v>86</v>
      </c>
    </row>
    <row r="2" spans="1:14" x14ac:dyDescent="0.2">
      <c r="H2" s="22" t="s">
        <v>87</v>
      </c>
    </row>
    <row r="3" spans="1:14" x14ac:dyDescent="0.2">
      <c r="H3" s="22" t="s">
        <v>79</v>
      </c>
      <c r="I3" s="22" t="s">
        <v>268</v>
      </c>
    </row>
    <row r="4" spans="1:14" x14ac:dyDescent="0.2">
      <c r="H4" s="22" t="s">
        <v>80</v>
      </c>
      <c r="I4" s="22" t="s">
        <v>88</v>
      </c>
    </row>
    <row r="5" spans="1:14" x14ac:dyDescent="0.2">
      <c r="H5" s="22"/>
      <c r="I5" s="22"/>
    </row>
    <row r="6" spans="1:14" s="23" customFormat="1" ht="15" x14ac:dyDescent="0.2">
      <c r="A6" s="813" t="s">
        <v>60</v>
      </c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22"/>
    </row>
    <row r="7" spans="1:14" s="23" customFormat="1" ht="15" x14ac:dyDescent="0.2">
      <c r="A7" s="813" t="s">
        <v>85</v>
      </c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22"/>
    </row>
    <row r="8" spans="1:14" s="23" customFormat="1" ht="16.5" x14ac:dyDescent="0.3">
      <c r="A8" s="816" t="str">
        <f>Master!C45</f>
        <v xml:space="preserve">Nomor :             </v>
      </c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506" t="s">
        <v>610</v>
      </c>
    </row>
    <row r="9" spans="1:14" s="23" customFormat="1" ht="10.5" customHeight="1" x14ac:dyDescent="0.2">
      <c r="A9" s="814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506" t="s">
        <v>497</v>
      </c>
    </row>
    <row r="10" spans="1:14" s="23" customFormat="1" ht="14.25" x14ac:dyDescent="0.2">
      <c r="A10" s="24" t="str">
        <f>Muka!A9</f>
        <v>Instansi : Kementerian Pendidikan, Kebudayaan, Riset dan Teknologi</v>
      </c>
      <c r="B10" s="24"/>
      <c r="C10" s="24"/>
      <c r="D10" s="24"/>
      <c r="E10" s="387"/>
      <c r="F10" s="24"/>
      <c r="G10" s="24"/>
      <c r="H10" s="24" t="str">
        <f>Master!$B$6</f>
        <v xml:space="preserve">Masa Penilaian : 1 Desember 2009  s.d. </v>
      </c>
      <c r="I10" s="24"/>
      <c r="J10" s="24"/>
      <c r="K10" s="24"/>
      <c r="L10" s="24"/>
      <c r="M10" s="24"/>
      <c r="N10" s="22"/>
    </row>
    <row r="11" spans="1:14" s="23" customFormat="1" ht="8.25" customHeight="1" x14ac:dyDescent="0.2">
      <c r="A11" s="719"/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  <c r="M11" s="719"/>
      <c r="N11" s="22"/>
    </row>
    <row r="12" spans="1:14" s="18" customFormat="1" ht="15" customHeight="1" x14ac:dyDescent="0.2">
      <c r="A12" s="25" t="s">
        <v>95</v>
      </c>
      <c r="B12" s="706" t="s">
        <v>2</v>
      </c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8"/>
      <c r="N12" s="65"/>
    </row>
    <row r="13" spans="1:14" s="18" customFormat="1" ht="14.1" customHeight="1" x14ac:dyDescent="0.2">
      <c r="A13" s="27">
        <v>1</v>
      </c>
      <c r="B13" s="682" t="s">
        <v>3</v>
      </c>
      <c r="C13" s="683"/>
      <c r="D13" s="683"/>
      <c r="E13" s="683"/>
      <c r="F13" s="683"/>
      <c r="G13" s="684"/>
      <c r="H13" s="701" t="str">
        <f>Master!E7</f>
        <v>Prof. Dr. Ir. xxxxxx, M.S.</v>
      </c>
      <c r="I13" s="702"/>
      <c r="J13" s="702"/>
      <c r="K13" s="702"/>
      <c r="L13" s="702"/>
      <c r="M13" s="702"/>
      <c r="N13" s="65"/>
    </row>
    <row r="14" spans="1:14" s="18" customFormat="1" ht="14.1" customHeight="1" x14ac:dyDescent="0.2">
      <c r="A14" s="27">
        <v>2</v>
      </c>
      <c r="B14" s="682" t="s">
        <v>77</v>
      </c>
      <c r="C14" s="683"/>
      <c r="D14" s="683"/>
      <c r="E14" s="683"/>
      <c r="F14" s="683"/>
      <c r="G14" s="684"/>
      <c r="H14" s="701" t="str">
        <f>Master!E8</f>
        <v>1234567890 / 0012345</v>
      </c>
      <c r="I14" s="702"/>
      <c r="J14" s="702"/>
      <c r="K14" s="702"/>
      <c r="L14" s="702"/>
      <c r="M14" s="702"/>
      <c r="N14" s="65"/>
    </row>
    <row r="15" spans="1:14" s="18" customFormat="1" ht="14.1" customHeight="1" x14ac:dyDescent="0.2">
      <c r="A15" s="27">
        <v>3</v>
      </c>
      <c r="B15" s="682" t="s">
        <v>64</v>
      </c>
      <c r="C15" s="683"/>
      <c r="D15" s="683"/>
      <c r="E15" s="683"/>
      <c r="F15" s="683"/>
      <c r="G15" s="684"/>
      <c r="H15" s="701" t="str">
        <f>Master!E10</f>
        <v>C 0001234</v>
      </c>
      <c r="I15" s="702"/>
      <c r="J15" s="702"/>
      <c r="K15" s="702"/>
      <c r="L15" s="702"/>
      <c r="M15" s="702"/>
      <c r="N15" s="65"/>
    </row>
    <row r="16" spans="1:14" s="18" customFormat="1" ht="14.1" customHeight="1" x14ac:dyDescent="0.2">
      <c r="A16" s="27">
        <v>4</v>
      </c>
      <c r="B16" s="682" t="s">
        <v>90</v>
      </c>
      <c r="C16" s="683"/>
      <c r="D16" s="683"/>
      <c r="E16" s="683"/>
      <c r="F16" s="683"/>
      <c r="G16" s="684"/>
      <c r="H16" s="701" t="str">
        <f>Master!E14</f>
        <v>Pembina Utama Madya, IV/d, 1 Oktober 2007</v>
      </c>
      <c r="I16" s="702"/>
      <c r="J16" s="702"/>
      <c r="K16" s="702"/>
      <c r="L16" s="702"/>
      <c r="M16" s="702"/>
      <c r="N16" s="65"/>
    </row>
    <row r="17" spans="1:14" s="18" customFormat="1" ht="14.1" customHeight="1" x14ac:dyDescent="0.2">
      <c r="A17" s="27">
        <v>5</v>
      </c>
      <c r="B17" s="682" t="s">
        <v>61</v>
      </c>
      <c r="C17" s="683"/>
      <c r="D17" s="683"/>
      <c r="E17" s="683"/>
      <c r="F17" s="683"/>
      <c r="G17" s="684"/>
      <c r="H17" s="701" t="str">
        <f>Master!E11</f>
        <v>Malang, 1 Januari 1990</v>
      </c>
      <c r="I17" s="702"/>
      <c r="J17" s="702"/>
      <c r="K17" s="702"/>
      <c r="L17" s="702"/>
      <c r="M17" s="702"/>
      <c r="N17" s="65"/>
    </row>
    <row r="18" spans="1:14" s="18" customFormat="1" ht="14.1" customHeight="1" x14ac:dyDescent="0.2">
      <c r="A18" s="27">
        <v>6</v>
      </c>
      <c r="B18" s="682" t="s">
        <v>63</v>
      </c>
      <c r="C18" s="683"/>
      <c r="D18" s="683"/>
      <c r="E18" s="683"/>
      <c r="F18" s="683"/>
      <c r="G18" s="684"/>
      <c r="H18" s="701" t="str">
        <f>Master!E12</f>
        <v>Perempuan</v>
      </c>
      <c r="I18" s="702"/>
      <c r="J18" s="702"/>
      <c r="K18" s="702"/>
      <c r="L18" s="702"/>
      <c r="M18" s="702"/>
      <c r="N18" s="65"/>
    </row>
    <row r="19" spans="1:14" s="18" customFormat="1" ht="14.1" customHeight="1" x14ac:dyDescent="0.2">
      <c r="A19" s="28">
        <v>7</v>
      </c>
      <c r="B19" s="682" t="s">
        <v>62</v>
      </c>
      <c r="C19" s="683"/>
      <c r="D19" s="683"/>
      <c r="E19" s="683"/>
      <c r="F19" s="683"/>
      <c r="G19" s="684"/>
      <c r="H19" s="701" t="str">
        <f>Master!E13</f>
        <v>Doktor (S3) Tahun 1990</v>
      </c>
      <c r="I19" s="702"/>
      <c r="J19" s="702"/>
      <c r="K19" s="702"/>
      <c r="L19" s="702"/>
      <c r="M19" s="702"/>
      <c r="N19" s="65"/>
    </row>
    <row r="20" spans="1:14" s="18" customFormat="1" ht="14.1" customHeight="1" x14ac:dyDescent="0.2">
      <c r="A20" s="28">
        <v>8</v>
      </c>
      <c r="B20" s="682" t="s">
        <v>92</v>
      </c>
      <c r="C20" s="683"/>
      <c r="D20" s="683"/>
      <c r="E20" s="683"/>
      <c r="F20" s="683"/>
      <c r="G20" s="684"/>
      <c r="H20" s="701" t="str">
        <f>Master!E15</f>
        <v>Guru Besar (936,10 Kum), 1 April 2003</v>
      </c>
      <c r="I20" s="702"/>
      <c r="J20" s="702"/>
      <c r="K20" s="702"/>
      <c r="L20" s="702"/>
      <c r="M20" s="702"/>
      <c r="N20" s="65"/>
    </row>
    <row r="21" spans="1:14" s="18" customFormat="1" ht="14.1" customHeight="1" x14ac:dyDescent="0.2">
      <c r="A21" s="703">
        <v>9</v>
      </c>
      <c r="B21" s="697" t="s">
        <v>91</v>
      </c>
      <c r="C21" s="698"/>
      <c r="D21" s="698"/>
      <c r="E21" s="698"/>
      <c r="F21" s="699"/>
      <c r="G21" s="30" t="s">
        <v>65</v>
      </c>
      <c r="H21" s="701" t="str">
        <f>Master!E19</f>
        <v>26  tahun 7 bulan</v>
      </c>
      <c r="I21" s="702"/>
      <c r="J21" s="702"/>
      <c r="K21" s="702"/>
      <c r="L21" s="702"/>
      <c r="M21" s="702"/>
      <c r="N21" s="65"/>
    </row>
    <row r="22" spans="1:14" s="18" customFormat="1" ht="14.1" customHeight="1" x14ac:dyDescent="0.2">
      <c r="A22" s="704"/>
      <c r="B22" s="720"/>
      <c r="C22" s="721"/>
      <c r="D22" s="721"/>
      <c r="E22" s="721"/>
      <c r="F22" s="722"/>
      <c r="G22" s="30" t="s">
        <v>66</v>
      </c>
      <c r="H22" s="701" t="str">
        <f>Master!E20</f>
        <v xml:space="preserve">      tahun    bulan</v>
      </c>
      <c r="I22" s="702"/>
      <c r="J22" s="702"/>
      <c r="K22" s="702"/>
      <c r="L22" s="702"/>
      <c r="M22" s="702"/>
      <c r="N22" s="65"/>
    </row>
    <row r="23" spans="1:14" s="18" customFormat="1" ht="14.1" customHeight="1" x14ac:dyDescent="0.2">
      <c r="A23" s="32">
        <v>10</v>
      </c>
      <c r="B23" s="682" t="s">
        <v>89</v>
      </c>
      <c r="C23" s="683"/>
      <c r="D23" s="683"/>
      <c r="E23" s="683"/>
      <c r="F23" s="683"/>
      <c r="G23" s="684"/>
      <c r="H23" s="701" t="str">
        <f>Master!E18</f>
        <v>Fakultas Pertanian Universitas Brawijaya</v>
      </c>
      <c r="I23" s="702"/>
      <c r="J23" s="702"/>
      <c r="K23" s="702"/>
      <c r="L23" s="702"/>
      <c r="M23" s="702"/>
      <c r="N23" s="65"/>
    </row>
    <row r="24" spans="1:14" s="18" customFormat="1" ht="9" customHeight="1" x14ac:dyDescent="0.2">
      <c r="A24" s="815"/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65"/>
    </row>
    <row r="25" spans="1:14" s="18" customFormat="1" ht="15" customHeight="1" x14ac:dyDescent="0.2">
      <c r="A25" s="724" t="s">
        <v>95</v>
      </c>
      <c r="B25" s="706" t="s">
        <v>21</v>
      </c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8"/>
      <c r="N25" s="65"/>
    </row>
    <row r="26" spans="1:14" s="18" customFormat="1" ht="15" customHeight="1" x14ac:dyDescent="0.2">
      <c r="A26" s="725"/>
      <c r="B26" s="727"/>
      <c r="C26" s="728"/>
      <c r="D26" s="728"/>
      <c r="E26" s="728"/>
      <c r="F26" s="728"/>
      <c r="G26" s="729"/>
      <c r="H26" s="730" t="s">
        <v>22</v>
      </c>
      <c r="I26" s="731"/>
      <c r="J26" s="731"/>
      <c r="K26" s="731"/>
      <c r="L26" s="731"/>
      <c r="M26" s="731"/>
      <c r="N26" s="65"/>
    </row>
    <row r="27" spans="1:14" s="18" customFormat="1" ht="15" customHeight="1" x14ac:dyDescent="0.2">
      <c r="A27" s="725"/>
      <c r="B27" s="732" t="s">
        <v>96</v>
      </c>
      <c r="C27" s="733"/>
      <c r="D27" s="733"/>
      <c r="E27" s="733"/>
      <c r="F27" s="733"/>
      <c r="G27" s="734"/>
      <c r="H27" s="735" t="s">
        <v>93</v>
      </c>
      <c r="I27" s="735"/>
      <c r="J27" s="736"/>
      <c r="K27" s="737" t="s">
        <v>94</v>
      </c>
      <c r="L27" s="737"/>
      <c r="M27" s="738"/>
      <c r="N27" s="65"/>
    </row>
    <row r="28" spans="1:14" s="18" customFormat="1" ht="15" customHeight="1" x14ac:dyDescent="0.2">
      <c r="A28" s="726"/>
      <c r="B28" s="739"/>
      <c r="C28" s="740"/>
      <c r="D28" s="740"/>
      <c r="E28" s="740"/>
      <c r="F28" s="740"/>
      <c r="G28" s="741"/>
      <c r="H28" s="26" t="s">
        <v>13</v>
      </c>
      <c r="I28" s="38" t="s">
        <v>14</v>
      </c>
      <c r="J28" s="38" t="s">
        <v>15</v>
      </c>
      <c r="K28" s="26" t="s">
        <v>13</v>
      </c>
      <c r="L28" s="38" t="s">
        <v>14</v>
      </c>
      <c r="M28" s="38" t="s">
        <v>15</v>
      </c>
      <c r="N28" s="65"/>
    </row>
    <row r="29" spans="1:14" s="18" customFormat="1" ht="15" customHeight="1" x14ac:dyDescent="0.2">
      <c r="A29" s="38">
        <v>1</v>
      </c>
      <c r="B29" s="742">
        <v>2</v>
      </c>
      <c r="C29" s="742"/>
      <c r="D29" s="742"/>
      <c r="E29" s="742"/>
      <c r="F29" s="742"/>
      <c r="G29" s="742"/>
      <c r="H29" s="38">
        <v>3</v>
      </c>
      <c r="I29" s="38">
        <v>4</v>
      </c>
      <c r="J29" s="38">
        <v>5</v>
      </c>
      <c r="K29" s="38">
        <v>6</v>
      </c>
      <c r="L29" s="38">
        <v>7</v>
      </c>
      <c r="M29" s="38">
        <v>8</v>
      </c>
      <c r="N29" s="65"/>
    </row>
    <row r="30" spans="1:14" s="18" customFormat="1" ht="15" customHeight="1" x14ac:dyDescent="0.2">
      <c r="A30" s="34" t="s">
        <v>1</v>
      </c>
      <c r="B30" s="818" t="s">
        <v>97</v>
      </c>
      <c r="C30" s="819"/>
      <c r="D30" s="819"/>
      <c r="E30" s="819"/>
      <c r="F30" s="819"/>
      <c r="G30" s="819"/>
      <c r="H30" s="819"/>
      <c r="I30" s="819"/>
      <c r="J30" s="819"/>
      <c r="K30" s="819"/>
      <c r="L30" s="819"/>
      <c r="M30" s="820"/>
      <c r="N30" s="65"/>
    </row>
    <row r="31" spans="1:14" s="18" customFormat="1" ht="15" customHeight="1" x14ac:dyDescent="0.2">
      <c r="A31" s="40"/>
      <c r="B31" s="29" t="s">
        <v>23</v>
      </c>
      <c r="C31" s="682" t="s">
        <v>98</v>
      </c>
      <c r="D31" s="683"/>
      <c r="E31" s="683"/>
      <c r="F31" s="683"/>
      <c r="G31" s="683"/>
      <c r="H31" s="32"/>
      <c r="I31" s="32"/>
      <c r="J31" s="32"/>
      <c r="K31" s="32"/>
      <c r="L31" s="32"/>
      <c r="M31" s="32"/>
      <c r="N31" s="65"/>
    </row>
    <row r="32" spans="1:14" s="18" customFormat="1" ht="15" customHeight="1" x14ac:dyDescent="0.2">
      <c r="A32" s="40"/>
      <c r="B32" s="41"/>
      <c r="C32" s="32">
        <v>1</v>
      </c>
      <c r="D32" s="702" t="s">
        <v>99</v>
      </c>
      <c r="E32" s="702"/>
      <c r="F32" s="702"/>
      <c r="G32" s="702"/>
      <c r="H32" s="32"/>
      <c r="I32" s="32"/>
      <c r="J32" s="32"/>
      <c r="K32" s="32"/>
      <c r="L32" s="32"/>
      <c r="M32" s="32"/>
      <c r="N32" s="65"/>
    </row>
    <row r="33" spans="1:14" s="18" customFormat="1" ht="15" customHeight="1" x14ac:dyDescent="0.2">
      <c r="A33" s="40"/>
      <c r="B33" s="31"/>
      <c r="C33" s="31">
        <v>2</v>
      </c>
      <c r="D33" s="720" t="s">
        <v>100</v>
      </c>
      <c r="E33" s="721"/>
      <c r="F33" s="721"/>
      <c r="G33" s="722"/>
      <c r="H33" s="31"/>
      <c r="I33" s="31"/>
      <c r="J33" s="31"/>
      <c r="K33" s="31"/>
      <c r="L33" s="31"/>
      <c r="M33" s="31"/>
      <c r="N33" s="65"/>
    </row>
    <row r="34" spans="1:14" s="18" customFormat="1" ht="15" customHeight="1" x14ac:dyDescent="0.2">
      <c r="A34" s="40"/>
      <c r="B34" s="41" t="s">
        <v>24</v>
      </c>
      <c r="C34" s="702" t="s">
        <v>101</v>
      </c>
      <c r="D34" s="702"/>
      <c r="E34" s="702"/>
      <c r="F34" s="702"/>
      <c r="G34" s="702"/>
      <c r="H34" s="32"/>
      <c r="I34" s="32"/>
      <c r="J34" s="32"/>
      <c r="K34" s="32"/>
      <c r="L34" s="32"/>
      <c r="M34" s="32"/>
      <c r="N34" s="65"/>
    </row>
    <row r="35" spans="1:14" s="18" customFormat="1" ht="15" customHeight="1" x14ac:dyDescent="0.2">
      <c r="A35" s="40"/>
      <c r="B35" s="41"/>
      <c r="C35" s="40">
        <v>1</v>
      </c>
      <c r="D35" s="764" t="s">
        <v>102</v>
      </c>
      <c r="E35" s="765"/>
      <c r="F35" s="765"/>
      <c r="G35" s="766"/>
      <c r="H35" s="32"/>
      <c r="I35" s="32"/>
      <c r="J35" s="32"/>
      <c r="K35" s="32"/>
      <c r="L35" s="32"/>
      <c r="M35" s="32"/>
      <c r="N35" s="65"/>
    </row>
    <row r="36" spans="1:14" s="18" customFormat="1" ht="15" customHeight="1" x14ac:dyDescent="0.2">
      <c r="A36" s="40"/>
      <c r="B36" s="767" t="s">
        <v>286</v>
      </c>
      <c r="C36" s="768"/>
      <c r="D36" s="768"/>
      <c r="E36" s="768"/>
      <c r="F36" s="768"/>
      <c r="G36" s="769"/>
      <c r="H36" s="52"/>
      <c r="I36" s="19">
        <f>SUM(I31:I35)</f>
        <v>0</v>
      </c>
      <c r="J36" s="19">
        <f>SUM(J31:J35)</f>
        <v>0</v>
      </c>
      <c r="K36" s="52"/>
      <c r="L36" s="52"/>
      <c r="M36" s="52"/>
      <c r="N36" s="65"/>
    </row>
    <row r="37" spans="1:14" s="18" customFormat="1" ht="15" customHeight="1" x14ac:dyDescent="0.2">
      <c r="A37" s="25" t="s">
        <v>12</v>
      </c>
      <c r="B37" s="700" t="s">
        <v>103</v>
      </c>
      <c r="C37" s="700"/>
      <c r="D37" s="700"/>
      <c r="E37" s="700"/>
      <c r="F37" s="700"/>
      <c r="G37" s="700"/>
      <c r="H37" s="700"/>
      <c r="I37" s="700"/>
      <c r="J37" s="700"/>
      <c r="K37" s="700"/>
      <c r="L37" s="700"/>
      <c r="M37" s="700"/>
      <c r="N37" s="65"/>
    </row>
    <row r="38" spans="1:14" s="18" customFormat="1" ht="15" customHeight="1" x14ac:dyDescent="0.2">
      <c r="A38" s="40"/>
      <c r="B38" s="29" t="s">
        <v>23</v>
      </c>
      <c r="C38" s="770" t="s">
        <v>104</v>
      </c>
      <c r="D38" s="771"/>
      <c r="E38" s="771"/>
      <c r="F38" s="771"/>
      <c r="G38" s="772"/>
      <c r="H38" s="703"/>
      <c r="I38" s="703"/>
      <c r="J38" s="703"/>
      <c r="K38" s="703"/>
      <c r="L38" s="703"/>
      <c r="M38" s="703"/>
      <c r="N38" s="65"/>
    </row>
    <row r="39" spans="1:14" s="18" customFormat="1" ht="15" customHeight="1" x14ac:dyDescent="0.2">
      <c r="A39" s="40"/>
      <c r="B39" s="42"/>
      <c r="C39" s="851"/>
      <c r="D39" s="852"/>
      <c r="E39" s="852"/>
      <c r="F39" s="852"/>
      <c r="G39" s="853"/>
      <c r="H39" s="821"/>
      <c r="I39" s="821"/>
      <c r="J39" s="821"/>
      <c r="K39" s="821"/>
      <c r="L39" s="821"/>
      <c r="M39" s="821"/>
      <c r="N39" s="65"/>
    </row>
    <row r="40" spans="1:14" s="18" customFormat="1" ht="15" customHeight="1" x14ac:dyDescent="0.2">
      <c r="A40" s="40"/>
      <c r="B40" s="42"/>
      <c r="C40" s="851"/>
      <c r="D40" s="852"/>
      <c r="E40" s="852"/>
      <c r="F40" s="852"/>
      <c r="G40" s="853"/>
      <c r="H40" s="821"/>
      <c r="I40" s="821"/>
      <c r="J40" s="821"/>
      <c r="K40" s="821"/>
      <c r="L40" s="821"/>
      <c r="M40" s="821"/>
      <c r="N40" s="65"/>
    </row>
    <row r="41" spans="1:14" s="18" customFormat="1" ht="10.5" customHeight="1" x14ac:dyDescent="0.2">
      <c r="A41" s="40"/>
      <c r="B41" s="42"/>
      <c r="C41" s="845"/>
      <c r="D41" s="846"/>
      <c r="E41" s="846"/>
      <c r="F41" s="846"/>
      <c r="G41" s="847"/>
      <c r="H41" s="704"/>
      <c r="I41" s="704"/>
      <c r="J41" s="704"/>
      <c r="K41" s="704"/>
      <c r="L41" s="704"/>
      <c r="M41" s="704"/>
      <c r="N41" s="65"/>
    </row>
    <row r="42" spans="1:14" s="18" customFormat="1" ht="15" customHeight="1" x14ac:dyDescent="0.2">
      <c r="A42" s="40"/>
      <c r="B42" s="42"/>
      <c r="C42" s="849"/>
      <c r="D42" s="689" t="s">
        <v>105</v>
      </c>
      <c r="E42" s="689"/>
      <c r="F42" s="689"/>
      <c r="G42" s="689"/>
      <c r="H42" s="785"/>
      <c r="I42" s="795">
        <f>Pendidikan!J56</f>
        <v>15.5</v>
      </c>
      <c r="J42" s="795">
        <f>I42</f>
        <v>15.5</v>
      </c>
      <c r="K42" s="785"/>
      <c r="L42" s="785"/>
      <c r="M42" s="785"/>
      <c r="N42" s="65"/>
    </row>
    <row r="43" spans="1:14" s="18" customFormat="1" ht="15" customHeight="1" x14ac:dyDescent="0.2">
      <c r="A43" s="40"/>
      <c r="B43" s="42"/>
      <c r="C43" s="849"/>
      <c r="D43" s="689"/>
      <c r="E43" s="689"/>
      <c r="F43" s="689"/>
      <c r="G43" s="689"/>
      <c r="H43" s="785"/>
      <c r="I43" s="785"/>
      <c r="J43" s="785"/>
      <c r="K43" s="785"/>
      <c r="L43" s="785"/>
      <c r="M43" s="785"/>
      <c r="N43" s="65"/>
    </row>
    <row r="44" spans="1:14" s="18" customFormat="1" ht="15" customHeight="1" x14ac:dyDescent="0.2">
      <c r="A44" s="40"/>
      <c r="B44" s="42"/>
      <c r="C44" s="849"/>
      <c r="D44" s="689"/>
      <c r="E44" s="689"/>
      <c r="F44" s="689"/>
      <c r="G44" s="689"/>
      <c r="H44" s="785"/>
      <c r="I44" s="785"/>
      <c r="J44" s="785"/>
      <c r="K44" s="785"/>
      <c r="L44" s="785"/>
      <c r="M44" s="785"/>
      <c r="N44" s="65"/>
    </row>
    <row r="45" spans="1:14" s="18" customFormat="1" ht="15" customHeight="1" x14ac:dyDescent="0.2">
      <c r="A45" s="40"/>
      <c r="B45" s="42"/>
      <c r="C45" s="849"/>
      <c r="D45" s="689"/>
      <c r="E45" s="689"/>
      <c r="F45" s="689"/>
      <c r="G45" s="689"/>
      <c r="H45" s="785"/>
      <c r="I45" s="785"/>
      <c r="J45" s="785"/>
      <c r="K45" s="785"/>
      <c r="L45" s="785"/>
      <c r="M45" s="785"/>
      <c r="N45" s="65"/>
    </row>
    <row r="46" spans="1:14" s="18" customFormat="1" ht="15" customHeight="1" x14ac:dyDescent="0.2">
      <c r="A46" s="40"/>
      <c r="B46" s="42"/>
      <c r="C46" s="849"/>
      <c r="D46" s="689"/>
      <c r="E46" s="689"/>
      <c r="F46" s="689"/>
      <c r="G46" s="689"/>
      <c r="H46" s="785"/>
      <c r="I46" s="785"/>
      <c r="J46" s="785"/>
      <c r="K46" s="785"/>
      <c r="L46" s="785"/>
      <c r="M46" s="785"/>
      <c r="N46" s="65"/>
    </row>
    <row r="47" spans="1:14" s="18" customFormat="1" ht="17.25" customHeight="1" x14ac:dyDescent="0.2">
      <c r="A47" s="40"/>
      <c r="B47" s="43"/>
      <c r="C47" s="849"/>
      <c r="D47" s="689"/>
      <c r="E47" s="689"/>
      <c r="F47" s="689"/>
      <c r="G47" s="689"/>
      <c r="H47" s="785"/>
      <c r="I47" s="785"/>
      <c r="J47" s="785"/>
      <c r="K47" s="785"/>
      <c r="L47" s="785"/>
      <c r="M47" s="785"/>
      <c r="N47" s="65"/>
    </row>
    <row r="48" spans="1:14" s="18" customFormat="1" ht="15" customHeight="1" x14ac:dyDescent="0.2">
      <c r="A48" s="40"/>
      <c r="B48" s="44" t="s">
        <v>24</v>
      </c>
      <c r="C48" s="682" t="s">
        <v>106</v>
      </c>
      <c r="D48" s="683"/>
      <c r="E48" s="683"/>
      <c r="F48" s="683"/>
      <c r="G48" s="684"/>
      <c r="H48" s="33"/>
      <c r="I48" s="32"/>
      <c r="J48" s="32"/>
      <c r="K48" s="32"/>
      <c r="L48" s="32"/>
      <c r="M48" s="32"/>
      <c r="N48" s="65"/>
    </row>
    <row r="49" spans="1:14" s="18" customFormat="1" ht="15" customHeight="1" x14ac:dyDescent="0.2">
      <c r="A49" s="40"/>
      <c r="B49" s="43"/>
      <c r="C49" s="45"/>
      <c r="D49" s="682" t="s">
        <v>107</v>
      </c>
      <c r="E49" s="683"/>
      <c r="F49" s="683"/>
      <c r="G49" s="684"/>
      <c r="H49" s="35"/>
      <c r="I49" s="421">
        <f>Pendidikan!J64</f>
        <v>0</v>
      </c>
      <c r="J49" s="421">
        <f>I49</f>
        <v>0</v>
      </c>
      <c r="K49" s="29"/>
      <c r="L49" s="29"/>
      <c r="M49" s="29"/>
      <c r="N49" s="65"/>
    </row>
    <row r="50" spans="1:14" s="18" customFormat="1" ht="30" customHeight="1" x14ac:dyDescent="0.2">
      <c r="A50" s="40"/>
      <c r="B50" s="44" t="s">
        <v>108</v>
      </c>
      <c r="C50" s="783" t="s">
        <v>109</v>
      </c>
      <c r="D50" s="784"/>
      <c r="E50" s="784"/>
      <c r="F50" s="784"/>
      <c r="G50" s="854"/>
      <c r="H50" s="33"/>
      <c r="I50" s="46"/>
      <c r="J50" s="46"/>
      <c r="K50" s="32"/>
      <c r="L50" s="46"/>
      <c r="M50" s="46"/>
      <c r="N50" s="65"/>
    </row>
    <row r="51" spans="1:14" s="18" customFormat="1" ht="30" customHeight="1" x14ac:dyDescent="0.2">
      <c r="A51" s="40"/>
      <c r="B51" s="43"/>
      <c r="C51" s="47"/>
      <c r="D51" s="796" t="s">
        <v>109</v>
      </c>
      <c r="E51" s="797"/>
      <c r="F51" s="797"/>
      <c r="G51" s="850"/>
      <c r="H51" s="37"/>
      <c r="I51" s="422">
        <f>Pendidikan!J71</f>
        <v>6</v>
      </c>
      <c r="J51" s="422">
        <f>I51</f>
        <v>6</v>
      </c>
      <c r="K51" s="31"/>
      <c r="L51" s="48"/>
      <c r="M51" s="48"/>
      <c r="N51" s="65"/>
    </row>
    <row r="52" spans="1:14" s="18" customFormat="1" ht="15" customHeight="1" x14ac:dyDescent="0.2">
      <c r="A52" s="40"/>
      <c r="B52" s="44" t="s">
        <v>120</v>
      </c>
      <c r="C52" s="770" t="s">
        <v>110</v>
      </c>
      <c r="D52" s="771"/>
      <c r="E52" s="771"/>
      <c r="F52" s="771"/>
      <c r="G52" s="772"/>
      <c r="H52" s="703"/>
      <c r="I52" s="821"/>
      <c r="J52" s="821"/>
      <c r="K52" s="703"/>
      <c r="L52" s="821"/>
      <c r="M52" s="821"/>
      <c r="N52" s="65"/>
    </row>
    <row r="53" spans="1:14" s="18" customFormat="1" ht="15" customHeight="1" x14ac:dyDescent="0.2">
      <c r="A53" s="40"/>
      <c r="B53" s="42"/>
      <c r="C53" s="845"/>
      <c r="D53" s="846"/>
      <c r="E53" s="846"/>
      <c r="F53" s="846"/>
      <c r="G53" s="847"/>
      <c r="H53" s="704"/>
      <c r="I53" s="821"/>
      <c r="J53" s="821"/>
      <c r="K53" s="704"/>
      <c r="L53" s="821"/>
      <c r="M53" s="821"/>
      <c r="N53" s="65"/>
    </row>
    <row r="54" spans="1:14" s="18" customFormat="1" ht="15" customHeight="1" x14ac:dyDescent="0.2">
      <c r="A54" s="609"/>
      <c r="B54" s="42"/>
      <c r="C54" s="780" t="s">
        <v>41</v>
      </c>
      <c r="D54" s="682" t="s">
        <v>111</v>
      </c>
      <c r="E54" s="683"/>
      <c r="F54" s="683"/>
      <c r="G54" s="684"/>
      <c r="H54" s="604"/>
      <c r="I54" s="600"/>
      <c r="J54" s="600"/>
      <c r="K54" s="600"/>
      <c r="L54" s="600"/>
      <c r="M54" s="600"/>
      <c r="N54" s="65"/>
    </row>
    <row r="55" spans="1:14" s="18" customFormat="1" ht="15" customHeight="1" x14ac:dyDescent="0.2">
      <c r="A55" s="609"/>
      <c r="B55" s="42"/>
      <c r="C55" s="781"/>
      <c r="D55" s="50" t="s">
        <v>112</v>
      </c>
      <c r="E55" s="702" t="s">
        <v>114</v>
      </c>
      <c r="F55" s="702"/>
      <c r="G55" s="702"/>
      <c r="H55" s="606"/>
      <c r="I55" s="607">
        <f>Pendidikan!J79</f>
        <v>0</v>
      </c>
      <c r="J55" s="607">
        <f>I55</f>
        <v>0</v>
      </c>
      <c r="K55" s="606"/>
      <c r="L55" s="606"/>
      <c r="M55" s="606"/>
      <c r="N55" s="65"/>
    </row>
    <row r="56" spans="1:14" s="18" customFormat="1" ht="15" customHeight="1" x14ac:dyDescent="0.2">
      <c r="A56" s="609"/>
      <c r="B56" s="42"/>
      <c r="C56" s="781"/>
      <c r="D56" s="50" t="s">
        <v>113</v>
      </c>
      <c r="E56" s="702" t="s">
        <v>685</v>
      </c>
      <c r="F56" s="702"/>
      <c r="G56" s="702"/>
      <c r="H56" s="601"/>
      <c r="I56" s="422">
        <f>Pendidikan!J88</f>
        <v>9</v>
      </c>
      <c r="J56" s="422">
        <f>I56</f>
        <v>9</v>
      </c>
      <c r="K56" s="601"/>
      <c r="L56" s="601"/>
      <c r="M56" s="601"/>
      <c r="N56" s="65"/>
    </row>
    <row r="57" spans="1:14" s="18" customFormat="1" ht="15" customHeight="1" x14ac:dyDescent="0.2">
      <c r="A57" s="609"/>
      <c r="B57" s="42"/>
      <c r="C57" s="781"/>
      <c r="D57" s="50" t="s">
        <v>117</v>
      </c>
      <c r="E57" s="682" t="s">
        <v>115</v>
      </c>
      <c r="F57" s="683"/>
      <c r="G57" s="684"/>
      <c r="H57" s="608"/>
      <c r="I57" s="607">
        <f>Pendidikan!J94</f>
        <v>1</v>
      </c>
      <c r="J57" s="422">
        <f>I57</f>
        <v>1</v>
      </c>
      <c r="K57" s="606"/>
      <c r="L57" s="606"/>
      <c r="M57" s="606"/>
      <c r="N57" s="65"/>
    </row>
    <row r="58" spans="1:14" s="18" customFormat="1" ht="16.5" customHeight="1" x14ac:dyDescent="0.2">
      <c r="A58" s="601"/>
      <c r="B58" s="43"/>
      <c r="C58" s="782"/>
      <c r="D58" s="50" t="s">
        <v>118</v>
      </c>
      <c r="E58" s="682" t="s">
        <v>116</v>
      </c>
      <c r="F58" s="683"/>
      <c r="G58" s="684"/>
      <c r="H58" s="608"/>
      <c r="I58" s="607">
        <f>Pendidikan!J99</f>
        <v>0</v>
      </c>
      <c r="J58" s="422">
        <f>I58</f>
        <v>0</v>
      </c>
      <c r="K58" s="606"/>
      <c r="L58" s="606"/>
      <c r="M58" s="606"/>
      <c r="N58" s="65"/>
    </row>
    <row r="59" spans="1:14" s="438" customFormat="1" ht="15" customHeight="1" x14ac:dyDescent="0.2">
      <c r="A59" s="724" t="s">
        <v>95</v>
      </c>
      <c r="B59" s="706" t="s">
        <v>21</v>
      </c>
      <c r="C59" s="707"/>
      <c r="D59" s="707"/>
      <c r="E59" s="707"/>
      <c r="F59" s="707"/>
      <c r="G59" s="707"/>
      <c r="H59" s="707"/>
      <c r="I59" s="707"/>
      <c r="J59" s="707"/>
      <c r="K59" s="707"/>
      <c r="L59" s="707"/>
      <c r="M59" s="708"/>
      <c r="N59" s="67"/>
    </row>
    <row r="60" spans="1:14" s="18" customFormat="1" ht="15" customHeight="1" x14ac:dyDescent="0.2">
      <c r="A60" s="725"/>
      <c r="B60" s="727"/>
      <c r="C60" s="728"/>
      <c r="D60" s="728"/>
      <c r="E60" s="728"/>
      <c r="F60" s="728"/>
      <c r="G60" s="729"/>
      <c r="H60" s="730" t="s">
        <v>22</v>
      </c>
      <c r="I60" s="731"/>
      <c r="J60" s="731"/>
      <c r="K60" s="731"/>
      <c r="L60" s="731"/>
      <c r="M60" s="731"/>
      <c r="N60" s="65"/>
    </row>
    <row r="61" spans="1:14" s="18" customFormat="1" ht="15" customHeight="1" x14ac:dyDescent="0.2">
      <c r="A61" s="725"/>
      <c r="B61" s="732" t="s">
        <v>96</v>
      </c>
      <c r="C61" s="733"/>
      <c r="D61" s="733"/>
      <c r="E61" s="733"/>
      <c r="F61" s="733"/>
      <c r="G61" s="734"/>
      <c r="H61" s="735" t="s">
        <v>93</v>
      </c>
      <c r="I61" s="735"/>
      <c r="J61" s="736"/>
      <c r="K61" s="737" t="s">
        <v>94</v>
      </c>
      <c r="L61" s="737"/>
      <c r="M61" s="738"/>
      <c r="N61" s="65"/>
    </row>
    <row r="62" spans="1:14" s="18" customFormat="1" ht="15" customHeight="1" x14ac:dyDescent="0.2">
      <c r="A62" s="726"/>
      <c r="B62" s="739"/>
      <c r="C62" s="740"/>
      <c r="D62" s="740"/>
      <c r="E62" s="740"/>
      <c r="F62" s="740"/>
      <c r="G62" s="741"/>
      <c r="H62" s="426" t="s">
        <v>13</v>
      </c>
      <c r="I62" s="430" t="s">
        <v>14</v>
      </c>
      <c r="J62" s="430" t="s">
        <v>15</v>
      </c>
      <c r="K62" s="426" t="s">
        <v>13</v>
      </c>
      <c r="L62" s="430" t="s">
        <v>14</v>
      </c>
      <c r="M62" s="430" t="s">
        <v>15</v>
      </c>
      <c r="N62" s="65"/>
    </row>
    <row r="63" spans="1:14" s="18" customFormat="1" ht="15" customHeight="1" x14ac:dyDescent="0.2">
      <c r="A63" s="38">
        <v>1</v>
      </c>
      <c r="B63" s="742">
        <v>2</v>
      </c>
      <c r="C63" s="742"/>
      <c r="D63" s="742"/>
      <c r="E63" s="742"/>
      <c r="F63" s="742"/>
      <c r="G63" s="742"/>
      <c r="H63" s="38">
        <v>3</v>
      </c>
      <c r="I63" s="38">
        <v>4</v>
      </c>
      <c r="J63" s="38">
        <v>5</v>
      </c>
      <c r="K63" s="38">
        <v>6</v>
      </c>
      <c r="L63" s="38">
        <v>7</v>
      </c>
      <c r="M63" s="38">
        <v>8</v>
      </c>
      <c r="N63" s="65"/>
    </row>
    <row r="64" spans="1:14" s="18" customFormat="1" ht="15" customHeight="1" x14ac:dyDescent="0.2">
      <c r="A64" s="434"/>
      <c r="B64" s="41"/>
      <c r="C64" s="780" t="s">
        <v>40</v>
      </c>
      <c r="D64" s="682" t="s">
        <v>119</v>
      </c>
      <c r="E64" s="683"/>
      <c r="F64" s="683"/>
      <c r="G64" s="684"/>
      <c r="H64" s="33"/>
      <c r="I64" s="32"/>
      <c r="J64" s="32"/>
      <c r="K64" s="32"/>
      <c r="L64" s="32"/>
      <c r="M64" s="32"/>
      <c r="N64" s="65"/>
    </row>
    <row r="65" spans="1:14" s="18" customFormat="1" ht="15" customHeight="1" x14ac:dyDescent="0.2">
      <c r="A65" s="434"/>
      <c r="B65" s="41"/>
      <c r="C65" s="781"/>
      <c r="D65" s="50" t="s">
        <v>112</v>
      </c>
      <c r="E65" s="702" t="s">
        <v>114</v>
      </c>
      <c r="F65" s="702"/>
      <c r="G65" s="702"/>
      <c r="H65" s="35"/>
      <c r="I65" s="421">
        <f>Pendidikan!J105</f>
        <v>0</v>
      </c>
      <c r="J65" s="421">
        <f>I65</f>
        <v>0</v>
      </c>
      <c r="K65" s="29"/>
      <c r="L65" s="29"/>
      <c r="M65" s="29"/>
      <c r="N65" s="65"/>
    </row>
    <row r="66" spans="1:14" s="18" customFormat="1" ht="15" customHeight="1" x14ac:dyDescent="0.2">
      <c r="A66" s="434"/>
      <c r="B66" s="41"/>
      <c r="C66" s="781"/>
      <c r="D66" s="50" t="s">
        <v>113</v>
      </c>
      <c r="E66" s="702" t="s">
        <v>685</v>
      </c>
      <c r="F66" s="702"/>
      <c r="G66" s="702"/>
      <c r="H66" s="46"/>
      <c r="I66" s="428">
        <f>Pendidikan!J110</f>
        <v>0</v>
      </c>
      <c r="J66" s="428">
        <f>I66</f>
        <v>0</v>
      </c>
      <c r="K66" s="46"/>
      <c r="L66" s="46"/>
      <c r="M66" s="46"/>
      <c r="N66" s="65"/>
    </row>
    <row r="67" spans="1:14" s="18" customFormat="1" ht="15" customHeight="1" x14ac:dyDescent="0.2">
      <c r="A67" s="434"/>
      <c r="B67" s="41"/>
      <c r="C67" s="781"/>
      <c r="D67" s="50" t="s">
        <v>117</v>
      </c>
      <c r="E67" s="682" t="s">
        <v>115</v>
      </c>
      <c r="F67" s="683"/>
      <c r="G67" s="684"/>
      <c r="H67" s="48"/>
      <c r="I67" s="422"/>
      <c r="J67" s="421"/>
      <c r="K67" s="48"/>
      <c r="L67" s="48"/>
      <c r="M67" s="48"/>
      <c r="N67" s="65"/>
    </row>
    <row r="68" spans="1:14" s="18" customFormat="1" ht="15" customHeight="1" x14ac:dyDescent="0.2">
      <c r="A68" s="434"/>
      <c r="B68" s="31"/>
      <c r="C68" s="782"/>
      <c r="D68" s="50" t="s">
        <v>118</v>
      </c>
      <c r="E68" s="682" t="s">
        <v>116</v>
      </c>
      <c r="F68" s="683"/>
      <c r="G68" s="684"/>
      <c r="H68" s="46"/>
      <c r="I68" s="366"/>
      <c r="J68" s="421"/>
      <c r="K68" s="46"/>
      <c r="L68" s="46"/>
      <c r="M68" s="46"/>
      <c r="N68" s="65"/>
    </row>
    <row r="69" spans="1:14" s="18" customFormat="1" ht="15" customHeight="1" x14ac:dyDescent="0.2">
      <c r="A69" s="434"/>
      <c r="B69" s="41" t="s">
        <v>121</v>
      </c>
      <c r="C69" s="723" t="s">
        <v>44</v>
      </c>
      <c r="D69" s="798"/>
      <c r="E69" s="798"/>
      <c r="F69" s="798"/>
      <c r="G69" s="798"/>
      <c r="H69" s="32"/>
      <c r="I69" s="32"/>
      <c r="J69" s="32"/>
      <c r="K69" s="32"/>
      <c r="L69" s="32"/>
      <c r="M69" s="32"/>
      <c r="N69" s="65"/>
    </row>
    <row r="70" spans="1:14" s="18" customFormat="1" ht="15" customHeight="1" x14ac:dyDescent="0.2">
      <c r="A70" s="434"/>
      <c r="B70" s="41"/>
      <c r="C70" s="51" t="s">
        <v>41</v>
      </c>
      <c r="D70" s="701" t="s">
        <v>122</v>
      </c>
      <c r="E70" s="701"/>
      <c r="F70" s="701"/>
      <c r="G70" s="701"/>
      <c r="H70" s="32"/>
      <c r="I70" s="366">
        <f>Pendidikan!J129</f>
        <v>1</v>
      </c>
      <c r="J70" s="366">
        <f>I70</f>
        <v>1</v>
      </c>
      <c r="K70" s="32"/>
      <c r="L70" s="32"/>
      <c r="M70" s="32"/>
      <c r="N70" s="65"/>
    </row>
    <row r="71" spans="1:14" s="18" customFormat="1" ht="15" customHeight="1" x14ac:dyDescent="0.2">
      <c r="A71" s="434"/>
      <c r="B71" s="431"/>
      <c r="C71" s="429" t="s">
        <v>40</v>
      </c>
      <c r="D71" s="848" t="s">
        <v>123</v>
      </c>
      <c r="E71" s="848"/>
      <c r="F71" s="848"/>
      <c r="G71" s="848"/>
      <c r="H71" s="427"/>
      <c r="I71" s="421">
        <f>Pendidikan!J136</f>
        <v>0.5</v>
      </c>
      <c r="J71" s="421">
        <f>I71</f>
        <v>0.5</v>
      </c>
      <c r="K71" s="427"/>
      <c r="L71" s="427"/>
      <c r="M71" s="427"/>
      <c r="N71" s="65"/>
    </row>
    <row r="72" spans="1:14" s="18" customFormat="1" ht="15" customHeight="1" x14ac:dyDescent="0.2">
      <c r="A72" s="40"/>
      <c r="B72" s="427" t="s">
        <v>124</v>
      </c>
      <c r="C72" s="701" t="s">
        <v>125</v>
      </c>
      <c r="D72" s="701"/>
      <c r="E72" s="701"/>
      <c r="F72" s="701"/>
      <c r="G72" s="701"/>
      <c r="H72" s="32"/>
      <c r="I72" s="32"/>
      <c r="J72" s="32"/>
      <c r="K72" s="32"/>
      <c r="L72" s="32"/>
      <c r="M72" s="32"/>
      <c r="N72" s="65"/>
    </row>
    <row r="73" spans="1:14" s="18" customFormat="1" ht="15" customHeight="1" x14ac:dyDescent="0.2">
      <c r="A73" s="40"/>
      <c r="B73" s="41"/>
      <c r="C73" s="49"/>
      <c r="D73" s="793" t="s">
        <v>126</v>
      </c>
      <c r="E73" s="794"/>
      <c r="F73" s="794"/>
      <c r="G73" s="794"/>
      <c r="H73" s="785"/>
      <c r="I73" s="795">
        <f>Pendidikan!J142</f>
        <v>4</v>
      </c>
      <c r="J73" s="795">
        <f>I73</f>
        <v>4</v>
      </c>
      <c r="K73" s="785"/>
      <c r="L73" s="785"/>
      <c r="M73" s="785"/>
      <c r="N73" s="65"/>
    </row>
    <row r="74" spans="1:14" s="18" customFormat="1" ht="15" customHeight="1" x14ac:dyDescent="0.2">
      <c r="A74" s="40"/>
      <c r="B74" s="31"/>
      <c r="C74" s="51"/>
      <c r="D74" s="796"/>
      <c r="E74" s="797"/>
      <c r="F74" s="797"/>
      <c r="G74" s="797"/>
      <c r="H74" s="785"/>
      <c r="I74" s="785"/>
      <c r="J74" s="785"/>
      <c r="K74" s="785"/>
      <c r="L74" s="785"/>
      <c r="M74" s="785"/>
      <c r="N74" s="65"/>
    </row>
    <row r="75" spans="1:14" s="18" customFormat="1" ht="15" customHeight="1" x14ac:dyDescent="0.2">
      <c r="A75" s="40"/>
      <c r="B75" s="41" t="s">
        <v>127</v>
      </c>
      <c r="C75" s="701" t="s">
        <v>32</v>
      </c>
      <c r="D75" s="701"/>
      <c r="E75" s="701"/>
      <c r="F75" s="701"/>
      <c r="G75" s="701"/>
      <c r="H75" s="32"/>
      <c r="I75" s="32"/>
      <c r="J75" s="32"/>
      <c r="K75" s="32"/>
      <c r="L75" s="32"/>
      <c r="M75" s="32"/>
      <c r="N75" s="65"/>
    </row>
    <row r="76" spans="1:14" s="18" customFormat="1" ht="15" customHeight="1" x14ac:dyDescent="0.2">
      <c r="A76" s="40"/>
      <c r="B76" s="31"/>
      <c r="C76" s="49"/>
      <c r="D76" s="793" t="s">
        <v>128</v>
      </c>
      <c r="E76" s="794"/>
      <c r="F76" s="794"/>
      <c r="G76" s="794"/>
      <c r="H76" s="32"/>
      <c r="I76" s="366">
        <f>Pendidikan!J148</f>
        <v>0</v>
      </c>
      <c r="J76" s="366">
        <f>I76</f>
        <v>0</v>
      </c>
      <c r="K76" s="32"/>
      <c r="L76" s="32"/>
      <c r="M76" s="32"/>
      <c r="N76" s="65"/>
    </row>
    <row r="77" spans="1:14" s="18" customFormat="1" ht="15" customHeight="1" x14ac:dyDescent="0.2">
      <c r="A77" s="40"/>
      <c r="B77" s="41" t="s">
        <v>129</v>
      </c>
      <c r="C77" s="723" t="s">
        <v>25</v>
      </c>
      <c r="D77" s="798"/>
      <c r="E77" s="798"/>
      <c r="F77" s="798"/>
      <c r="G77" s="798"/>
      <c r="H77" s="32"/>
      <c r="I77" s="32"/>
      <c r="J77" s="32"/>
      <c r="K77" s="32"/>
      <c r="L77" s="32"/>
      <c r="M77" s="32"/>
      <c r="N77" s="65"/>
    </row>
    <row r="78" spans="1:14" s="18" customFormat="1" ht="15" customHeight="1" x14ac:dyDescent="0.2">
      <c r="A78" s="40"/>
      <c r="B78" s="41"/>
      <c r="C78" s="51" t="s">
        <v>41</v>
      </c>
      <c r="D78" s="701" t="s">
        <v>130</v>
      </c>
      <c r="E78" s="701"/>
      <c r="F78" s="701"/>
      <c r="G78" s="701"/>
      <c r="H78" s="32"/>
      <c r="I78" s="366">
        <f>Pendidikan!J154</f>
        <v>20</v>
      </c>
      <c r="J78" s="366">
        <f>I78</f>
        <v>20</v>
      </c>
      <c r="K78" s="32"/>
      <c r="L78" s="32"/>
      <c r="M78" s="32"/>
      <c r="N78" s="65"/>
    </row>
    <row r="79" spans="1:14" s="18" customFormat="1" ht="30" customHeight="1" x14ac:dyDescent="0.2">
      <c r="A79" s="40"/>
      <c r="B79" s="31"/>
      <c r="C79" s="51" t="s">
        <v>40</v>
      </c>
      <c r="D79" s="688" t="s">
        <v>131</v>
      </c>
      <c r="E79" s="688"/>
      <c r="F79" s="688"/>
      <c r="G79" s="688"/>
      <c r="H79" s="32"/>
      <c r="I79" s="366">
        <f>Pendidikan!J165</f>
        <v>0</v>
      </c>
      <c r="J79" s="366">
        <f>I79</f>
        <v>0</v>
      </c>
      <c r="K79" s="32"/>
      <c r="L79" s="32"/>
      <c r="M79" s="32"/>
      <c r="N79" s="65"/>
    </row>
    <row r="80" spans="1:14" s="18" customFormat="1" ht="15" customHeight="1" x14ac:dyDescent="0.2">
      <c r="A80" s="40"/>
      <c r="B80" s="41" t="s">
        <v>1</v>
      </c>
      <c r="C80" s="701" t="s">
        <v>33</v>
      </c>
      <c r="D80" s="701"/>
      <c r="E80" s="701"/>
      <c r="F80" s="701"/>
      <c r="G80" s="701"/>
      <c r="H80" s="32"/>
      <c r="I80" s="32"/>
      <c r="J80" s="32"/>
      <c r="K80" s="32"/>
      <c r="L80" s="32"/>
      <c r="M80" s="32"/>
      <c r="N80" s="65"/>
    </row>
    <row r="81" spans="1:14" s="18" customFormat="1" ht="30" customHeight="1" x14ac:dyDescent="0.2">
      <c r="A81" s="40"/>
      <c r="B81" s="31"/>
      <c r="C81" s="49"/>
      <c r="D81" s="793" t="s">
        <v>132</v>
      </c>
      <c r="E81" s="794"/>
      <c r="F81" s="794"/>
      <c r="G81" s="794"/>
      <c r="H81" s="32"/>
      <c r="I81" s="366">
        <f>Pendidikan!J165</f>
        <v>0</v>
      </c>
      <c r="J81" s="366">
        <f>I81</f>
        <v>0</v>
      </c>
      <c r="K81" s="32"/>
      <c r="L81" s="32"/>
      <c r="M81" s="32"/>
      <c r="N81" s="65"/>
    </row>
    <row r="82" spans="1:14" s="18" customFormat="1" ht="15" customHeight="1" x14ac:dyDescent="0.2">
      <c r="A82" s="40"/>
      <c r="B82" s="29" t="s">
        <v>133</v>
      </c>
      <c r="C82" s="723" t="s">
        <v>134</v>
      </c>
      <c r="D82" s="798"/>
      <c r="E82" s="798"/>
      <c r="F82" s="798"/>
      <c r="G82" s="798"/>
      <c r="H82" s="32"/>
      <c r="I82" s="32"/>
      <c r="J82" s="32"/>
      <c r="K82" s="32"/>
      <c r="L82" s="32"/>
      <c r="M82" s="32"/>
      <c r="N82" s="65"/>
    </row>
    <row r="83" spans="1:14" s="18" customFormat="1" ht="15" customHeight="1" x14ac:dyDescent="0.2">
      <c r="A83" s="40"/>
      <c r="B83" s="40"/>
      <c r="C83" s="51" t="s">
        <v>41</v>
      </c>
      <c r="D83" s="701" t="s">
        <v>51</v>
      </c>
      <c r="E83" s="701"/>
      <c r="F83" s="701"/>
      <c r="G83" s="701"/>
      <c r="H83" s="32"/>
      <c r="I83" s="366">
        <f>Pendidikan!J175</f>
        <v>0</v>
      </c>
      <c r="J83" s="366">
        <f>I83</f>
        <v>0</v>
      </c>
      <c r="K83" s="32"/>
      <c r="L83" s="32"/>
      <c r="M83" s="32"/>
      <c r="N83" s="65"/>
    </row>
    <row r="84" spans="1:14" s="18" customFormat="1" ht="27.95" customHeight="1" x14ac:dyDescent="0.2">
      <c r="A84" s="40"/>
      <c r="B84" s="40"/>
      <c r="C84" s="51" t="s">
        <v>40</v>
      </c>
      <c r="D84" s="688" t="s">
        <v>724</v>
      </c>
      <c r="E84" s="688"/>
      <c r="F84" s="688"/>
      <c r="G84" s="688"/>
      <c r="H84" s="32"/>
      <c r="I84" s="32"/>
      <c r="J84" s="32"/>
      <c r="K84" s="32"/>
      <c r="L84" s="32"/>
      <c r="M84" s="32"/>
      <c r="N84" s="65"/>
    </row>
    <row r="85" spans="1:14" s="18" customFormat="1" ht="27.95" customHeight="1" x14ac:dyDescent="0.2">
      <c r="A85" s="40"/>
      <c r="B85" s="40"/>
      <c r="C85" s="51" t="s">
        <v>39</v>
      </c>
      <c r="D85" s="688" t="s">
        <v>707</v>
      </c>
      <c r="E85" s="688"/>
      <c r="F85" s="688"/>
      <c r="G85" s="688"/>
      <c r="H85" s="32"/>
      <c r="I85" s="32"/>
      <c r="J85" s="32"/>
      <c r="K85" s="32"/>
      <c r="L85" s="32"/>
      <c r="M85" s="32"/>
      <c r="N85" s="65"/>
    </row>
    <row r="86" spans="1:14" s="18" customFormat="1" ht="27.95" customHeight="1" x14ac:dyDescent="0.2">
      <c r="A86" s="40"/>
      <c r="B86" s="40"/>
      <c r="C86" s="51" t="s">
        <v>38</v>
      </c>
      <c r="D86" s="688" t="s">
        <v>135</v>
      </c>
      <c r="E86" s="688"/>
      <c r="F86" s="688"/>
      <c r="G86" s="688"/>
      <c r="H86" s="32"/>
      <c r="I86" s="32"/>
      <c r="J86" s="32"/>
      <c r="K86" s="32"/>
      <c r="L86" s="32"/>
      <c r="M86" s="32"/>
      <c r="N86" s="65"/>
    </row>
    <row r="87" spans="1:14" s="18" customFormat="1" ht="15" customHeight="1" x14ac:dyDescent="0.2">
      <c r="A87" s="40"/>
      <c r="B87" s="40"/>
      <c r="C87" s="51" t="s">
        <v>37</v>
      </c>
      <c r="D87" s="688" t="s">
        <v>136</v>
      </c>
      <c r="E87" s="688"/>
      <c r="F87" s="688"/>
      <c r="G87" s="688"/>
      <c r="H87" s="32"/>
      <c r="I87" s="32"/>
      <c r="J87" s="32"/>
      <c r="K87" s="32"/>
      <c r="L87" s="32"/>
      <c r="M87" s="32"/>
      <c r="N87" s="65"/>
    </row>
    <row r="88" spans="1:14" s="18" customFormat="1" ht="27.95" customHeight="1" x14ac:dyDescent="0.2">
      <c r="A88" s="40"/>
      <c r="B88" s="40"/>
      <c r="C88" s="51" t="s">
        <v>36</v>
      </c>
      <c r="D88" s="688" t="s">
        <v>725</v>
      </c>
      <c r="E88" s="688"/>
      <c r="F88" s="688"/>
      <c r="G88" s="688"/>
      <c r="H88" s="32"/>
      <c r="I88" s="32"/>
      <c r="J88" s="32"/>
      <c r="K88" s="32"/>
      <c r="L88" s="32"/>
      <c r="M88" s="32"/>
      <c r="N88" s="65"/>
    </row>
    <row r="89" spans="1:14" s="18" customFormat="1" ht="39.75" customHeight="1" x14ac:dyDescent="0.2">
      <c r="A89" s="40"/>
      <c r="B89" s="40"/>
      <c r="C89" s="51" t="s">
        <v>35</v>
      </c>
      <c r="D89" s="688" t="s">
        <v>726</v>
      </c>
      <c r="E89" s="688"/>
      <c r="F89" s="688"/>
      <c r="G89" s="688"/>
      <c r="H89" s="32"/>
      <c r="I89" s="32"/>
      <c r="J89" s="32"/>
      <c r="K89" s="32"/>
      <c r="L89" s="32"/>
      <c r="M89" s="32"/>
      <c r="N89" s="65"/>
    </row>
    <row r="90" spans="1:14" s="18" customFormat="1" ht="40.5" customHeight="1" x14ac:dyDescent="0.2">
      <c r="A90" s="40"/>
      <c r="B90" s="31"/>
      <c r="C90" s="51" t="s">
        <v>34</v>
      </c>
      <c r="D90" s="688" t="s">
        <v>727</v>
      </c>
      <c r="E90" s="688"/>
      <c r="F90" s="688"/>
      <c r="G90" s="688"/>
      <c r="H90" s="32"/>
      <c r="I90" s="32"/>
      <c r="J90" s="32"/>
      <c r="K90" s="32"/>
      <c r="L90" s="32"/>
      <c r="M90" s="32"/>
      <c r="N90" s="65"/>
    </row>
    <row r="91" spans="1:14" s="18" customFormat="1" ht="15" customHeight="1" x14ac:dyDescent="0.2">
      <c r="A91" s="40"/>
      <c r="B91" s="41" t="s">
        <v>137</v>
      </c>
      <c r="C91" s="723" t="s">
        <v>138</v>
      </c>
      <c r="D91" s="798"/>
      <c r="E91" s="798"/>
      <c r="F91" s="798"/>
      <c r="G91" s="798"/>
      <c r="H91" s="32"/>
      <c r="I91" s="32"/>
      <c r="J91" s="32"/>
      <c r="K91" s="32"/>
      <c r="L91" s="32"/>
      <c r="M91" s="32"/>
      <c r="N91" s="65"/>
    </row>
    <row r="92" spans="1:14" s="18" customFormat="1" ht="15" customHeight="1" x14ac:dyDescent="0.2">
      <c r="A92" s="40"/>
      <c r="B92" s="41"/>
      <c r="C92" s="51" t="s">
        <v>41</v>
      </c>
      <c r="D92" s="701" t="s">
        <v>139</v>
      </c>
      <c r="E92" s="701"/>
      <c r="F92" s="701"/>
      <c r="G92" s="701"/>
      <c r="H92" s="32"/>
      <c r="I92" s="366">
        <f>Pendidikan!J178</f>
        <v>0</v>
      </c>
      <c r="J92" s="366">
        <f>I92</f>
        <v>0</v>
      </c>
      <c r="K92" s="32"/>
      <c r="L92" s="32"/>
      <c r="M92" s="32"/>
      <c r="N92" s="65"/>
    </row>
    <row r="93" spans="1:14" s="18" customFormat="1" ht="15" customHeight="1" x14ac:dyDescent="0.2">
      <c r="A93" s="40"/>
      <c r="B93" s="31"/>
      <c r="C93" s="51" t="s">
        <v>40</v>
      </c>
      <c r="D93" s="688" t="s">
        <v>140</v>
      </c>
      <c r="E93" s="688"/>
      <c r="F93" s="688"/>
      <c r="G93" s="688"/>
      <c r="H93" s="32"/>
      <c r="I93" s="366">
        <f>Pendidikan!J179</f>
        <v>0</v>
      </c>
      <c r="J93" s="366">
        <f>I93</f>
        <v>0</v>
      </c>
      <c r="K93" s="32"/>
      <c r="L93" s="32"/>
      <c r="M93" s="32"/>
      <c r="N93" s="65"/>
    </row>
    <row r="94" spans="1:14" s="18" customFormat="1" ht="30" customHeight="1" x14ac:dyDescent="0.2">
      <c r="A94" s="40"/>
      <c r="B94" s="41" t="s">
        <v>141</v>
      </c>
      <c r="C94" s="783" t="s">
        <v>142</v>
      </c>
      <c r="D94" s="784"/>
      <c r="E94" s="784"/>
      <c r="F94" s="784"/>
      <c r="G94" s="784"/>
      <c r="H94" s="32"/>
      <c r="I94" s="32"/>
      <c r="J94" s="32"/>
      <c r="K94" s="32"/>
      <c r="L94" s="32"/>
      <c r="M94" s="32"/>
      <c r="N94" s="65"/>
    </row>
    <row r="95" spans="1:14" s="18" customFormat="1" ht="15" customHeight="1" x14ac:dyDescent="0.2">
      <c r="A95" s="40"/>
      <c r="B95" s="41"/>
      <c r="C95" s="51" t="s">
        <v>41</v>
      </c>
      <c r="D95" s="701" t="s">
        <v>143</v>
      </c>
      <c r="E95" s="701"/>
      <c r="F95" s="701"/>
      <c r="G95" s="701"/>
      <c r="H95" s="32"/>
      <c r="I95" s="366">
        <f>Pendidikan!J184</f>
        <v>0</v>
      </c>
      <c r="J95" s="366">
        <f>I95</f>
        <v>0</v>
      </c>
      <c r="K95" s="32"/>
      <c r="L95" s="32"/>
      <c r="M95" s="32"/>
      <c r="N95" s="65"/>
    </row>
    <row r="96" spans="1:14" s="18" customFormat="1" ht="15" customHeight="1" x14ac:dyDescent="0.2">
      <c r="A96" s="40"/>
      <c r="B96" s="31"/>
      <c r="C96" s="51" t="s">
        <v>40</v>
      </c>
      <c r="D96" s="688" t="s">
        <v>144</v>
      </c>
      <c r="E96" s="688"/>
      <c r="F96" s="688"/>
      <c r="G96" s="688"/>
      <c r="H96" s="32"/>
      <c r="I96" s="366">
        <f>Pendidikan!J185</f>
        <v>0</v>
      </c>
      <c r="J96" s="366">
        <f>I96</f>
        <v>0</v>
      </c>
      <c r="K96" s="32"/>
      <c r="L96" s="32"/>
      <c r="M96" s="32"/>
      <c r="N96" s="65"/>
    </row>
    <row r="97" spans="1:14" s="18" customFormat="1" ht="30" customHeight="1" x14ac:dyDescent="0.2">
      <c r="A97" s="40"/>
      <c r="B97" s="29" t="s">
        <v>145</v>
      </c>
      <c r="C97" s="783" t="s">
        <v>146</v>
      </c>
      <c r="D97" s="784"/>
      <c r="E97" s="784"/>
      <c r="F97" s="784"/>
      <c r="G97" s="784"/>
      <c r="H97" s="32"/>
      <c r="I97" s="32"/>
      <c r="J97" s="32"/>
      <c r="K97" s="32"/>
      <c r="L97" s="32"/>
      <c r="M97" s="32"/>
      <c r="N97" s="65"/>
    </row>
    <row r="98" spans="1:14" s="18" customFormat="1" ht="15" customHeight="1" x14ac:dyDescent="0.2">
      <c r="A98" s="40"/>
      <c r="B98" s="40"/>
      <c r="C98" s="51" t="s">
        <v>41</v>
      </c>
      <c r="D98" s="701" t="s">
        <v>147</v>
      </c>
      <c r="E98" s="701"/>
      <c r="F98" s="701"/>
      <c r="G98" s="701"/>
      <c r="H98" s="32"/>
      <c r="I98" s="32"/>
      <c r="J98" s="32"/>
      <c r="K98" s="32"/>
      <c r="L98" s="32"/>
      <c r="M98" s="32"/>
      <c r="N98" s="65"/>
    </row>
    <row r="99" spans="1:14" s="18" customFormat="1" ht="15" customHeight="1" x14ac:dyDescent="0.2">
      <c r="A99" s="40"/>
      <c r="B99" s="40"/>
      <c r="C99" s="51" t="s">
        <v>40</v>
      </c>
      <c r="D99" s="701" t="s">
        <v>148</v>
      </c>
      <c r="E99" s="701"/>
      <c r="F99" s="701"/>
      <c r="G99" s="701"/>
      <c r="H99" s="32"/>
      <c r="I99" s="32"/>
      <c r="J99" s="32"/>
      <c r="K99" s="32"/>
      <c r="L99" s="32"/>
      <c r="M99" s="32"/>
      <c r="N99" s="65"/>
    </row>
    <row r="100" spans="1:14" s="18" customFormat="1" ht="15" customHeight="1" x14ac:dyDescent="0.2">
      <c r="A100" s="40"/>
      <c r="B100" s="40"/>
      <c r="C100" s="51" t="s">
        <v>39</v>
      </c>
      <c r="D100" s="701" t="s">
        <v>149</v>
      </c>
      <c r="E100" s="701"/>
      <c r="F100" s="701"/>
      <c r="G100" s="701"/>
      <c r="H100" s="32"/>
      <c r="I100" s="32"/>
      <c r="J100" s="32"/>
      <c r="K100" s="32"/>
      <c r="L100" s="32"/>
      <c r="M100" s="32"/>
      <c r="N100" s="65"/>
    </row>
    <row r="101" spans="1:14" s="18" customFormat="1" ht="15" customHeight="1" x14ac:dyDescent="0.2">
      <c r="A101" s="40"/>
      <c r="B101" s="40"/>
      <c r="C101" s="51" t="s">
        <v>38</v>
      </c>
      <c r="D101" s="701" t="s">
        <v>150</v>
      </c>
      <c r="E101" s="701"/>
      <c r="F101" s="701"/>
      <c r="G101" s="701"/>
      <c r="H101" s="32"/>
      <c r="I101" s="32"/>
      <c r="J101" s="32"/>
      <c r="K101" s="32"/>
      <c r="L101" s="32"/>
      <c r="M101" s="32"/>
      <c r="N101" s="65"/>
    </row>
    <row r="102" spans="1:14" s="18" customFormat="1" ht="15" customHeight="1" x14ac:dyDescent="0.2">
      <c r="A102" s="40"/>
      <c r="B102" s="40"/>
      <c r="C102" s="51" t="s">
        <v>37</v>
      </c>
      <c r="D102" s="701" t="s">
        <v>151</v>
      </c>
      <c r="E102" s="701"/>
      <c r="F102" s="701"/>
      <c r="G102" s="701"/>
      <c r="H102" s="32"/>
      <c r="I102" s="32"/>
      <c r="J102" s="32"/>
      <c r="K102" s="32"/>
      <c r="L102" s="32"/>
      <c r="M102" s="32"/>
      <c r="N102" s="65"/>
    </row>
    <row r="103" spans="1:14" s="18" customFormat="1" ht="15" customHeight="1" x14ac:dyDescent="0.2">
      <c r="A103" s="40"/>
      <c r="B103" s="40"/>
      <c r="C103" s="51" t="s">
        <v>36</v>
      </c>
      <c r="D103" s="701" t="s">
        <v>152</v>
      </c>
      <c r="E103" s="701"/>
      <c r="F103" s="701"/>
      <c r="G103" s="701"/>
      <c r="H103" s="32"/>
      <c r="I103" s="32"/>
      <c r="J103" s="32"/>
      <c r="K103" s="32"/>
      <c r="L103" s="32"/>
      <c r="M103" s="32"/>
      <c r="N103" s="65"/>
    </row>
    <row r="104" spans="1:14" s="18" customFormat="1" ht="15" customHeight="1" x14ac:dyDescent="0.2">
      <c r="A104" s="40"/>
      <c r="B104" s="31"/>
      <c r="C104" s="51" t="s">
        <v>35</v>
      </c>
      <c r="D104" s="701" t="s">
        <v>153</v>
      </c>
      <c r="E104" s="701"/>
      <c r="F104" s="701"/>
      <c r="G104" s="701"/>
      <c r="H104" s="32"/>
      <c r="I104" s="366">
        <f>Pendidikan!J192</f>
        <v>0.5</v>
      </c>
      <c r="J104" s="366">
        <f>I104</f>
        <v>0.5</v>
      </c>
      <c r="K104" s="32"/>
      <c r="L104" s="32"/>
      <c r="M104" s="32"/>
      <c r="N104" s="65"/>
    </row>
    <row r="105" spans="1:14" s="18" customFormat="1" ht="15" customHeight="1" x14ac:dyDescent="0.2">
      <c r="A105" s="601"/>
      <c r="B105" s="767" t="s">
        <v>287</v>
      </c>
      <c r="C105" s="768"/>
      <c r="D105" s="768"/>
      <c r="E105" s="768"/>
      <c r="F105" s="768"/>
      <c r="G105" s="769"/>
      <c r="H105" s="52"/>
      <c r="I105" s="19">
        <f>SUM(I38:I58)+SUM(I64:I104)</f>
        <v>57.5</v>
      </c>
      <c r="J105" s="19">
        <f>SUM(J38:J58)+SUM(J64:J104)</f>
        <v>57.5</v>
      </c>
      <c r="K105" s="52"/>
      <c r="L105" s="52"/>
      <c r="M105" s="52"/>
      <c r="N105" s="65"/>
    </row>
    <row r="106" spans="1:14" s="18" customFormat="1" ht="15" customHeight="1" x14ac:dyDescent="0.2">
      <c r="A106" s="724" t="s">
        <v>95</v>
      </c>
      <c r="B106" s="837" t="s">
        <v>21</v>
      </c>
      <c r="C106" s="838"/>
      <c r="D106" s="838"/>
      <c r="E106" s="838"/>
      <c r="F106" s="838"/>
      <c r="G106" s="838"/>
      <c r="H106" s="838"/>
      <c r="I106" s="838"/>
      <c r="J106" s="838"/>
      <c r="K106" s="838"/>
      <c r="L106" s="838"/>
      <c r="M106" s="839"/>
      <c r="N106" s="65"/>
    </row>
    <row r="107" spans="1:14" s="18" customFormat="1" ht="15" customHeight="1" x14ac:dyDescent="0.2">
      <c r="A107" s="725"/>
      <c r="B107" s="807"/>
      <c r="C107" s="808"/>
      <c r="D107" s="808"/>
      <c r="E107" s="808"/>
      <c r="F107" s="808"/>
      <c r="G107" s="809"/>
      <c r="H107" s="786" t="s">
        <v>22</v>
      </c>
      <c r="I107" s="787"/>
      <c r="J107" s="787"/>
      <c r="K107" s="787"/>
      <c r="L107" s="787"/>
      <c r="M107" s="787"/>
      <c r="N107" s="65"/>
    </row>
    <row r="108" spans="1:14" s="18" customFormat="1" ht="15" customHeight="1" x14ac:dyDescent="0.2">
      <c r="A108" s="725"/>
      <c r="B108" s="788" t="s">
        <v>96</v>
      </c>
      <c r="C108" s="789"/>
      <c r="D108" s="789"/>
      <c r="E108" s="789"/>
      <c r="F108" s="789"/>
      <c r="G108" s="790"/>
      <c r="H108" s="791" t="s">
        <v>93</v>
      </c>
      <c r="I108" s="791"/>
      <c r="J108" s="792"/>
      <c r="K108" s="843" t="s">
        <v>94</v>
      </c>
      <c r="L108" s="843"/>
      <c r="M108" s="844"/>
      <c r="N108" s="65"/>
    </row>
    <row r="109" spans="1:14" s="18" customFormat="1" ht="15" customHeight="1" x14ac:dyDescent="0.2">
      <c r="A109" s="726"/>
      <c r="B109" s="810"/>
      <c r="C109" s="811"/>
      <c r="D109" s="811"/>
      <c r="E109" s="811"/>
      <c r="F109" s="811"/>
      <c r="G109" s="812"/>
      <c r="H109" s="407" t="s">
        <v>13</v>
      </c>
      <c r="I109" s="408" t="s">
        <v>14</v>
      </c>
      <c r="J109" s="408" t="s">
        <v>15</v>
      </c>
      <c r="K109" s="407" t="s">
        <v>13</v>
      </c>
      <c r="L109" s="408" t="s">
        <v>14</v>
      </c>
      <c r="M109" s="408" t="s">
        <v>15</v>
      </c>
      <c r="N109" s="65"/>
    </row>
    <row r="110" spans="1:14" s="18" customFormat="1" ht="15" customHeight="1" x14ac:dyDescent="0.2">
      <c r="A110" s="38">
        <v>1</v>
      </c>
      <c r="B110" s="824">
        <v>2</v>
      </c>
      <c r="C110" s="824"/>
      <c r="D110" s="824"/>
      <c r="E110" s="824"/>
      <c r="F110" s="824"/>
      <c r="G110" s="824"/>
      <c r="H110" s="408">
        <v>3</v>
      </c>
      <c r="I110" s="408">
        <v>4</v>
      </c>
      <c r="J110" s="408">
        <v>5</v>
      </c>
      <c r="K110" s="408">
        <v>6</v>
      </c>
      <c r="L110" s="408">
        <v>7</v>
      </c>
      <c r="M110" s="408">
        <v>8</v>
      </c>
      <c r="N110" s="65"/>
    </row>
    <row r="111" spans="1:14" s="18" customFormat="1" ht="15" customHeight="1" x14ac:dyDescent="0.2">
      <c r="A111" s="25" t="s">
        <v>26</v>
      </c>
      <c r="B111" s="700" t="s">
        <v>154</v>
      </c>
      <c r="C111" s="700"/>
      <c r="D111" s="700"/>
      <c r="E111" s="700"/>
      <c r="F111" s="700"/>
      <c r="G111" s="700"/>
      <c r="H111" s="700"/>
      <c r="I111" s="700"/>
      <c r="J111" s="700"/>
      <c r="K111" s="700"/>
      <c r="L111" s="700"/>
      <c r="M111" s="700"/>
      <c r="N111" s="65"/>
    </row>
    <row r="112" spans="1:14" s="18" customFormat="1" ht="15" customHeight="1" x14ac:dyDescent="0.2">
      <c r="A112" s="40"/>
      <c r="B112" s="40" t="s">
        <v>23</v>
      </c>
      <c r="C112" s="682" t="s">
        <v>566</v>
      </c>
      <c r="D112" s="683"/>
      <c r="E112" s="683"/>
      <c r="F112" s="683"/>
      <c r="G112" s="684"/>
      <c r="H112" s="35"/>
      <c r="I112" s="29"/>
      <c r="J112" s="29"/>
      <c r="K112" s="29"/>
      <c r="L112" s="29"/>
      <c r="M112" s="29"/>
      <c r="N112" s="65"/>
    </row>
    <row r="113" spans="1:18" s="18" customFormat="1" ht="15" customHeight="1" x14ac:dyDescent="0.2">
      <c r="A113" s="40"/>
      <c r="B113" s="40"/>
      <c r="C113" s="40">
        <v>1</v>
      </c>
      <c r="D113" s="720" t="s">
        <v>155</v>
      </c>
      <c r="E113" s="721"/>
      <c r="F113" s="721"/>
      <c r="G113" s="722"/>
      <c r="H113" s="610"/>
      <c r="I113" s="610"/>
      <c r="J113" s="610"/>
      <c r="K113" s="610"/>
      <c r="L113" s="610"/>
      <c r="M113" s="610"/>
      <c r="N113" s="65"/>
    </row>
    <row r="114" spans="1:18" s="18" customFormat="1" ht="15" customHeight="1" x14ac:dyDescent="0.2">
      <c r="A114" s="431"/>
      <c r="B114" s="431"/>
      <c r="C114" s="431"/>
      <c r="D114" s="329" t="s">
        <v>17</v>
      </c>
      <c r="E114" s="805" t="s">
        <v>571</v>
      </c>
      <c r="F114" s="806"/>
      <c r="G114" s="398"/>
      <c r="H114" s="610"/>
      <c r="I114" s="610"/>
      <c r="J114" s="610"/>
      <c r="K114" s="610"/>
      <c r="L114" s="610"/>
      <c r="M114" s="610"/>
      <c r="N114" s="65"/>
    </row>
    <row r="115" spans="1:18" s="18" customFormat="1" ht="15" customHeight="1" x14ac:dyDescent="0.2">
      <c r="A115" s="431"/>
      <c r="B115" s="431"/>
      <c r="C115" s="431"/>
      <c r="E115" s="388" t="s">
        <v>156</v>
      </c>
      <c r="F115" s="799" t="s">
        <v>159</v>
      </c>
      <c r="G115" s="800"/>
      <c r="H115" s="198"/>
      <c r="I115" s="366">
        <f>Penelitian!M37</f>
        <v>39.9</v>
      </c>
      <c r="J115" s="366">
        <f>I115</f>
        <v>39.9</v>
      </c>
      <c r="K115" s="198"/>
      <c r="L115" s="198"/>
      <c r="M115" s="198"/>
      <c r="N115" s="65"/>
    </row>
    <row r="116" spans="1:18" s="18" customFormat="1" ht="15" customHeight="1" x14ac:dyDescent="0.2">
      <c r="A116" s="431"/>
      <c r="B116" s="431"/>
      <c r="C116" s="431"/>
      <c r="D116" s="330"/>
      <c r="E116" s="347" t="s">
        <v>157</v>
      </c>
      <c r="F116" s="746" t="s">
        <v>158</v>
      </c>
      <c r="G116" s="748"/>
      <c r="H116" s="198"/>
      <c r="I116" s="366">
        <f>Penelitian!M44</f>
        <v>19.420000000000002</v>
      </c>
      <c r="J116" s="366">
        <f>I116</f>
        <v>19.420000000000002</v>
      </c>
      <c r="K116" s="198"/>
      <c r="L116" s="198"/>
      <c r="M116" s="198"/>
      <c r="N116" s="65"/>
    </row>
    <row r="117" spans="1:18" s="18" customFormat="1" ht="15" customHeight="1" x14ac:dyDescent="0.2">
      <c r="A117" s="431"/>
      <c r="B117" s="431"/>
      <c r="C117" s="431"/>
      <c r="D117" s="402" t="s">
        <v>18</v>
      </c>
      <c r="E117" s="833" t="s">
        <v>498</v>
      </c>
      <c r="F117" s="835"/>
      <c r="G117" s="834"/>
      <c r="H117" s="396"/>
      <c r="I117" s="396"/>
      <c r="J117" s="396"/>
      <c r="K117" s="396"/>
      <c r="L117" s="396"/>
      <c r="M117" s="396"/>
      <c r="N117" s="65"/>
    </row>
    <row r="118" spans="1:18" s="18" customFormat="1" ht="15" customHeight="1" x14ac:dyDescent="0.2">
      <c r="A118" s="431"/>
      <c r="B118" s="431"/>
      <c r="C118" s="431"/>
      <c r="D118" s="403"/>
      <c r="E118" s="404" t="s">
        <v>156</v>
      </c>
      <c r="F118" s="833" t="s">
        <v>162</v>
      </c>
      <c r="G118" s="834"/>
      <c r="H118" s="396"/>
      <c r="I118" s="423">
        <f>Penelitian!M50</f>
        <v>0</v>
      </c>
      <c r="J118" s="423">
        <f>I118</f>
        <v>0</v>
      </c>
      <c r="K118" s="396"/>
      <c r="L118" s="396"/>
      <c r="M118" s="396"/>
      <c r="N118" s="65"/>
    </row>
    <row r="119" spans="1:18" s="18" customFormat="1" ht="15" customHeight="1" x14ac:dyDescent="0.2">
      <c r="A119" s="431"/>
      <c r="B119" s="431"/>
      <c r="C119" s="431"/>
      <c r="D119" s="406"/>
      <c r="E119" s="396" t="s">
        <v>157</v>
      </c>
      <c r="F119" s="833" t="s">
        <v>170</v>
      </c>
      <c r="G119" s="834"/>
      <c r="H119" s="396"/>
      <c r="I119" s="423">
        <f>Penelitian!M57</f>
        <v>9.4</v>
      </c>
      <c r="J119" s="423">
        <f>I119</f>
        <v>9.4</v>
      </c>
      <c r="K119" s="396"/>
      <c r="L119" s="396"/>
      <c r="M119" s="396"/>
      <c r="N119" s="65"/>
    </row>
    <row r="120" spans="1:18" s="18" customFormat="1" ht="15" customHeight="1" x14ac:dyDescent="0.2">
      <c r="A120" s="40"/>
      <c r="B120" s="40"/>
      <c r="C120" s="40"/>
      <c r="D120" s="345" t="s">
        <v>19</v>
      </c>
      <c r="E120" s="743" t="s">
        <v>160</v>
      </c>
      <c r="F120" s="744"/>
      <c r="G120" s="745"/>
      <c r="H120" s="35"/>
      <c r="I120" s="29"/>
      <c r="J120" s="29"/>
      <c r="K120" s="29"/>
      <c r="L120" s="29"/>
      <c r="M120" s="29"/>
      <c r="N120" s="65"/>
    </row>
    <row r="121" spans="1:18" s="18" customFormat="1" ht="15" customHeight="1" x14ac:dyDescent="0.2">
      <c r="A121" s="40"/>
      <c r="B121" s="40"/>
      <c r="C121" s="40"/>
      <c r="D121" s="53"/>
      <c r="E121" s="394" t="s">
        <v>156</v>
      </c>
      <c r="F121" s="833" t="s">
        <v>499</v>
      </c>
      <c r="G121" s="834"/>
      <c r="H121" s="32"/>
      <c r="I121" s="366">
        <f>Penelitian!M67</f>
        <v>5.333333333333333</v>
      </c>
      <c r="J121" s="366">
        <f t="shared" ref="J121:J126" si="0">I121</f>
        <v>5.333333333333333</v>
      </c>
      <c r="K121" s="32"/>
      <c r="L121" s="32"/>
      <c r="M121" s="32"/>
      <c r="N121" s="65"/>
    </row>
    <row r="122" spans="1:18" s="18" customFormat="1" ht="15" customHeight="1" x14ac:dyDescent="0.2">
      <c r="A122" s="40"/>
      <c r="B122" s="40"/>
      <c r="C122" s="40"/>
      <c r="D122" s="53"/>
      <c r="E122" s="395" t="s">
        <v>157</v>
      </c>
      <c r="F122" s="803" t="s">
        <v>572</v>
      </c>
      <c r="G122" s="804"/>
      <c r="H122" s="31"/>
      <c r="I122" s="422">
        <f>Penelitian!M76</f>
        <v>12</v>
      </c>
      <c r="J122" s="422">
        <f t="shared" si="0"/>
        <v>12</v>
      </c>
      <c r="K122" s="31"/>
      <c r="L122" s="31"/>
      <c r="M122" s="31"/>
      <c r="N122" s="65"/>
    </row>
    <row r="123" spans="1:18" s="18" customFormat="1" ht="15" customHeight="1" x14ac:dyDescent="0.2">
      <c r="A123" s="199"/>
      <c r="B123" s="199"/>
      <c r="C123" s="199"/>
      <c r="D123" s="386"/>
      <c r="E123" s="396" t="s">
        <v>161</v>
      </c>
      <c r="F123" s="803" t="s">
        <v>717</v>
      </c>
      <c r="G123" s="804"/>
      <c r="H123" s="197"/>
      <c r="I123" s="422">
        <f>Penelitian!M86</f>
        <v>9.625</v>
      </c>
      <c r="J123" s="422">
        <f t="shared" si="0"/>
        <v>9.625</v>
      </c>
      <c r="K123" s="197"/>
      <c r="L123" s="197"/>
      <c r="M123" s="197"/>
      <c r="N123" s="65"/>
    </row>
    <row r="124" spans="1:18" s="18" customFormat="1" ht="26.25" customHeight="1" x14ac:dyDescent="0.2">
      <c r="A124" s="199"/>
      <c r="B124" s="199"/>
      <c r="C124" s="199"/>
      <c r="D124" s="386"/>
      <c r="E124" s="397" t="s">
        <v>500</v>
      </c>
      <c r="F124" s="801" t="s">
        <v>718</v>
      </c>
      <c r="G124" s="802"/>
      <c r="H124" s="197"/>
      <c r="I124" s="422">
        <f>Penelitian!M103</f>
        <v>22.175000000000001</v>
      </c>
      <c r="J124" s="422">
        <f t="shared" si="0"/>
        <v>22.175000000000001</v>
      </c>
      <c r="K124" s="197"/>
      <c r="L124" s="197"/>
      <c r="M124" s="197"/>
      <c r="N124" s="65"/>
    </row>
    <row r="125" spans="1:18" s="18" customFormat="1" ht="14.25" customHeight="1" x14ac:dyDescent="0.2">
      <c r="A125" s="199"/>
      <c r="B125" s="199"/>
      <c r="C125" s="199"/>
      <c r="D125" s="386"/>
      <c r="E125" s="397" t="s">
        <v>379</v>
      </c>
      <c r="F125" s="801" t="s">
        <v>719</v>
      </c>
      <c r="G125" s="802"/>
      <c r="H125" s="197"/>
      <c r="I125" s="422">
        <f>Penelitian!M113</f>
        <v>2</v>
      </c>
      <c r="J125" s="422">
        <f t="shared" si="0"/>
        <v>2</v>
      </c>
      <c r="K125" s="197"/>
      <c r="L125" s="197"/>
      <c r="M125" s="197"/>
      <c r="N125" s="65"/>
    </row>
    <row r="126" spans="1:18" s="18" customFormat="1" ht="14.25" x14ac:dyDescent="0.2">
      <c r="A126" s="350"/>
      <c r="B126" s="350"/>
      <c r="C126" s="350"/>
      <c r="D126" s="386"/>
      <c r="E126" s="397" t="s">
        <v>570</v>
      </c>
      <c r="F126" s="831" t="s">
        <v>170</v>
      </c>
      <c r="G126" s="832"/>
      <c r="H126" s="346"/>
      <c r="I126" s="422">
        <f>Penelitian!M128</f>
        <v>12</v>
      </c>
      <c r="J126" s="422">
        <f t="shared" si="0"/>
        <v>12</v>
      </c>
      <c r="K126" s="346"/>
      <c r="L126" s="346"/>
      <c r="M126" s="346"/>
      <c r="N126" s="65"/>
    </row>
    <row r="127" spans="1:18" s="18" customFormat="1" ht="26.25" customHeight="1" x14ac:dyDescent="0.2">
      <c r="A127" s="40"/>
      <c r="B127" s="401"/>
      <c r="C127" s="401"/>
      <c r="D127" s="409" t="s">
        <v>165</v>
      </c>
      <c r="E127" s="840" t="s">
        <v>369</v>
      </c>
      <c r="F127" s="841"/>
      <c r="G127" s="842"/>
      <c r="H127" s="396"/>
      <c r="I127" s="396"/>
      <c r="J127" s="396"/>
      <c r="K127" s="396"/>
      <c r="L127" s="396"/>
      <c r="M127" s="396"/>
      <c r="N127" s="65"/>
      <c r="P127" s="250"/>
      <c r="Q127" s="331"/>
      <c r="R127" s="331"/>
    </row>
    <row r="128" spans="1:18" s="18" customFormat="1" ht="29.25" customHeight="1" x14ac:dyDescent="0.2">
      <c r="A128" s="40"/>
      <c r="B128" s="401"/>
      <c r="C128" s="401"/>
      <c r="D128" s="403"/>
      <c r="E128" s="410" t="s">
        <v>156</v>
      </c>
      <c r="F128" s="822" t="s">
        <v>586</v>
      </c>
      <c r="G128" s="823"/>
      <c r="H128" s="396"/>
      <c r="I128" s="396"/>
      <c r="J128" s="396"/>
      <c r="K128" s="396"/>
      <c r="L128" s="396"/>
      <c r="M128" s="396"/>
      <c r="N128" s="65"/>
    </row>
    <row r="129" spans="1:14" s="18" customFormat="1" ht="15" customHeight="1" x14ac:dyDescent="0.2">
      <c r="A129" s="40"/>
      <c r="B129" s="401"/>
      <c r="C129" s="401"/>
      <c r="D129" s="403"/>
      <c r="E129" s="411"/>
      <c r="F129" s="412" t="s">
        <v>163</v>
      </c>
      <c r="G129" s="412"/>
      <c r="H129" s="396"/>
      <c r="I129" s="423">
        <f>Penelitian!M138</f>
        <v>9</v>
      </c>
      <c r="J129" s="423">
        <f>I129</f>
        <v>9</v>
      </c>
      <c r="K129" s="396"/>
      <c r="L129" s="396"/>
      <c r="M129" s="396"/>
      <c r="N129" s="65"/>
    </row>
    <row r="130" spans="1:14" s="18" customFormat="1" ht="15" customHeight="1" x14ac:dyDescent="0.2">
      <c r="A130" s="40"/>
      <c r="B130" s="401"/>
      <c r="C130" s="401"/>
      <c r="D130" s="403"/>
      <c r="E130" s="413"/>
      <c r="F130" s="414" t="s">
        <v>164</v>
      </c>
      <c r="G130" s="415"/>
      <c r="H130" s="396"/>
      <c r="I130" s="423">
        <f>Penelitian!M146</f>
        <v>9.75</v>
      </c>
      <c r="J130" s="423">
        <f>I130</f>
        <v>9.75</v>
      </c>
      <c r="K130" s="396"/>
      <c r="L130" s="396"/>
      <c r="M130" s="396"/>
      <c r="N130" s="65"/>
    </row>
    <row r="131" spans="1:14" s="18" customFormat="1" ht="26.25" customHeight="1" x14ac:dyDescent="0.2">
      <c r="A131" s="40"/>
      <c r="B131" s="401"/>
      <c r="C131" s="401"/>
      <c r="D131" s="403"/>
      <c r="E131" s="410" t="s">
        <v>157</v>
      </c>
      <c r="F131" s="822" t="s">
        <v>390</v>
      </c>
      <c r="G131" s="823"/>
      <c r="H131" s="396"/>
      <c r="I131" s="396"/>
      <c r="J131" s="396"/>
      <c r="K131" s="396"/>
      <c r="L131" s="396"/>
      <c r="M131" s="396"/>
      <c r="N131" s="65"/>
    </row>
    <row r="132" spans="1:14" s="18" customFormat="1" ht="15" customHeight="1" x14ac:dyDescent="0.2">
      <c r="A132" s="40"/>
      <c r="B132" s="401"/>
      <c r="C132" s="401"/>
      <c r="D132" s="403"/>
      <c r="E132" s="411"/>
      <c r="F132" s="412" t="s">
        <v>163</v>
      </c>
      <c r="G132" s="412"/>
      <c r="H132" s="396"/>
      <c r="I132" s="423">
        <f>Penelitian!M155</f>
        <v>9.4700000000000006</v>
      </c>
      <c r="J132" s="423">
        <f>I132</f>
        <v>9.4700000000000006</v>
      </c>
      <c r="K132" s="396"/>
      <c r="L132" s="396"/>
      <c r="M132" s="396"/>
      <c r="N132" s="65"/>
    </row>
    <row r="133" spans="1:14" s="18" customFormat="1" ht="15" customHeight="1" x14ac:dyDescent="0.2">
      <c r="A133" s="40"/>
      <c r="B133" s="401"/>
      <c r="C133" s="401"/>
      <c r="D133" s="403"/>
      <c r="E133" s="413"/>
      <c r="F133" s="414" t="s">
        <v>164</v>
      </c>
      <c r="G133" s="415"/>
      <c r="H133" s="396"/>
      <c r="I133" s="423">
        <f>Penelitian!M160</f>
        <v>0</v>
      </c>
      <c r="J133" s="423">
        <f>I133</f>
        <v>0</v>
      </c>
      <c r="K133" s="396"/>
      <c r="L133" s="396"/>
      <c r="M133" s="396"/>
      <c r="N133" s="65"/>
    </row>
    <row r="134" spans="1:14" s="18" customFormat="1" ht="15" customHeight="1" x14ac:dyDescent="0.2">
      <c r="A134" s="350"/>
      <c r="B134" s="401"/>
      <c r="C134" s="401"/>
      <c r="D134" s="403"/>
      <c r="E134" s="413" t="s">
        <v>161</v>
      </c>
      <c r="F134" s="414" t="s">
        <v>166</v>
      </c>
      <c r="G134" s="415"/>
      <c r="H134" s="396"/>
      <c r="I134" s="423">
        <f>Penelitian!M167</f>
        <v>1</v>
      </c>
      <c r="J134" s="423">
        <f>I134</f>
        <v>1</v>
      </c>
      <c r="K134" s="396"/>
      <c r="L134" s="396"/>
      <c r="M134" s="396"/>
      <c r="N134" s="65"/>
    </row>
    <row r="135" spans="1:14" s="18" customFormat="1" ht="39.75" customHeight="1" x14ac:dyDescent="0.2">
      <c r="A135" s="199"/>
      <c r="B135" s="401"/>
      <c r="C135" s="401"/>
      <c r="D135" s="403"/>
      <c r="E135" s="828" t="s">
        <v>500</v>
      </c>
      <c r="F135" s="822" t="s">
        <v>391</v>
      </c>
      <c r="G135" s="823"/>
      <c r="H135" s="396"/>
      <c r="I135" s="396"/>
      <c r="J135" s="396"/>
      <c r="K135" s="396"/>
      <c r="L135" s="396"/>
      <c r="M135" s="396"/>
      <c r="N135" s="65"/>
    </row>
    <row r="136" spans="1:14" s="18" customFormat="1" ht="15" customHeight="1" x14ac:dyDescent="0.2">
      <c r="A136" s="199"/>
      <c r="B136" s="401"/>
      <c r="C136" s="401"/>
      <c r="D136" s="403"/>
      <c r="E136" s="829"/>
      <c r="F136" s="412" t="s">
        <v>163</v>
      </c>
      <c r="G136" s="415"/>
      <c r="H136" s="396"/>
      <c r="I136" s="423">
        <f>Penelitian!M173</f>
        <v>0</v>
      </c>
      <c r="J136" s="423">
        <f>I136</f>
        <v>0</v>
      </c>
      <c r="K136" s="396"/>
      <c r="L136" s="396"/>
      <c r="M136" s="396"/>
      <c r="N136" s="65"/>
    </row>
    <row r="137" spans="1:14" s="18" customFormat="1" ht="15" customHeight="1" x14ac:dyDescent="0.2">
      <c r="A137" s="199"/>
      <c r="B137" s="401"/>
      <c r="C137" s="401"/>
      <c r="D137" s="403"/>
      <c r="E137" s="829"/>
      <c r="F137" s="414" t="s">
        <v>164</v>
      </c>
      <c r="G137" s="415"/>
      <c r="H137" s="396"/>
      <c r="I137" s="423">
        <f>Penelitian!M178</f>
        <v>0</v>
      </c>
      <c r="J137" s="423">
        <f>I137</f>
        <v>0</v>
      </c>
      <c r="K137" s="396"/>
      <c r="L137" s="396"/>
      <c r="M137" s="396"/>
      <c r="N137" s="65"/>
    </row>
    <row r="138" spans="1:14" s="18" customFormat="1" ht="39" customHeight="1" x14ac:dyDescent="0.2">
      <c r="A138" s="199"/>
      <c r="B138" s="401"/>
      <c r="C138" s="401"/>
      <c r="D138" s="403"/>
      <c r="E138" s="828" t="s">
        <v>379</v>
      </c>
      <c r="F138" s="822" t="s">
        <v>392</v>
      </c>
      <c r="G138" s="823"/>
      <c r="H138" s="396"/>
      <c r="I138" s="396"/>
      <c r="J138" s="396"/>
      <c r="K138" s="396"/>
      <c r="L138" s="396"/>
      <c r="M138" s="396"/>
      <c r="N138" s="65"/>
    </row>
    <row r="139" spans="1:14" s="18" customFormat="1" ht="15" customHeight="1" x14ac:dyDescent="0.2">
      <c r="A139" s="199"/>
      <c r="B139" s="401"/>
      <c r="C139" s="401"/>
      <c r="D139" s="403"/>
      <c r="E139" s="829"/>
      <c r="F139" s="412" t="s">
        <v>163</v>
      </c>
      <c r="G139" s="415"/>
      <c r="H139" s="396"/>
      <c r="I139" s="423">
        <f>Penelitian!M184</f>
        <v>0</v>
      </c>
      <c r="J139" s="423">
        <f>I139</f>
        <v>0</v>
      </c>
      <c r="K139" s="396"/>
      <c r="L139" s="396"/>
      <c r="M139" s="396"/>
      <c r="N139" s="65"/>
    </row>
    <row r="140" spans="1:14" s="18" customFormat="1" ht="15" customHeight="1" x14ac:dyDescent="0.2">
      <c r="A140" s="199"/>
      <c r="B140" s="401"/>
      <c r="C140" s="405"/>
      <c r="D140" s="406"/>
      <c r="E140" s="830"/>
      <c r="F140" s="414" t="s">
        <v>164</v>
      </c>
      <c r="G140" s="415"/>
      <c r="H140" s="396"/>
      <c r="I140" s="423">
        <f>Penelitian!M189</f>
        <v>0</v>
      </c>
      <c r="J140" s="423">
        <f>I140</f>
        <v>0</v>
      </c>
      <c r="K140" s="396"/>
      <c r="L140" s="396"/>
      <c r="M140" s="396"/>
      <c r="N140" s="65"/>
    </row>
    <row r="141" spans="1:14" s="18" customFormat="1" ht="30" customHeight="1" x14ac:dyDescent="0.2">
      <c r="A141" s="40"/>
      <c r="B141" s="31"/>
      <c r="C141" s="43">
        <v>2</v>
      </c>
      <c r="D141" s="825" t="s">
        <v>167</v>
      </c>
      <c r="E141" s="826"/>
      <c r="F141" s="826"/>
      <c r="G141" s="827"/>
      <c r="H141" s="61"/>
      <c r="I141" s="425">
        <f>Penelitian!M195</f>
        <v>1.2</v>
      </c>
      <c r="J141" s="425">
        <f>I141</f>
        <v>1.2</v>
      </c>
      <c r="K141" s="367"/>
      <c r="L141" s="367"/>
      <c r="M141" s="367"/>
      <c r="N141" s="65"/>
    </row>
    <row r="142" spans="1:14" s="18" customFormat="1" ht="15" customHeight="1" x14ac:dyDescent="0.2">
      <c r="A142" s="40"/>
      <c r="B142" s="40" t="s">
        <v>24</v>
      </c>
      <c r="C142" s="682" t="s">
        <v>67</v>
      </c>
      <c r="D142" s="683"/>
      <c r="E142" s="683"/>
      <c r="F142" s="683"/>
      <c r="G142" s="684"/>
      <c r="H142" s="35"/>
      <c r="I142" s="29"/>
      <c r="J142" s="29"/>
      <c r="K142" s="29"/>
      <c r="L142" s="29"/>
      <c r="M142" s="29"/>
      <c r="N142" s="65"/>
    </row>
    <row r="143" spans="1:14" s="18" customFormat="1" ht="15" customHeight="1" x14ac:dyDescent="0.2">
      <c r="A143" s="40"/>
      <c r="B143" s="31"/>
      <c r="C143" s="48"/>
      <c r="D143" s="344" t="s">
        <v>168</v>
      </c>
      <c r="E143" s="354"/>
      <c r="F143" s="55"/>
      <c r="G143" s="30"/>
      <c r="H143" s="35"/>
      <c r="I143" s="421">
        <f>Penelitian!M202</f>
        <v>0</v>
      </c>
      <c r="J143" s="421">
        <f>I143</f>
        <v>0</v>
      </c>
      <c r="K143" s="29"/>
      <c r="L143" s="29"/>
      <c r="M143" s="29"/>
      <c r="N143" s="65"/>
    </row>
    <row r="144" spans="1:14" s="18" customFormat="1" ht="15" customHeight="1" x14ac:dyDescent="0.2">
      <c r="A144" s="40"/>
      <c r="B144" s="40" t="s">
        <v>108</v>
      </c>
      <c r="C144" s="682" t="s">
        <v>68</v>
      </c>
      <c r="D144" s="683"/>
      <c r="E144" s="683"/>
      <c r="F144" s="683"/>
      <c r="G144" s="684"/>
      <c r="H144" s="35"/>
      <c r="I144" s="29"/>
      <c r="J144" s="29"/>
      <c r="K144" s="29"/>
      <c r="L144" s="29"/>
      <c r="M144" s="29"/>
      <c r="N144" s="65"/>
    </row>
    <row r="145" spans="1:14" s="18" customFormat="1" ht="15" customHeight="1" x14ac:dyDescent="0.2">
      <c r="A145" s="40"/>
      <c r="B145" s="31"/>
      <c r="C145" s="48"/>
      <c r="D145" s="344" t="s">
        <v>168</v>
      </c>
      <c r="E145" s="354"/>
      <c r="F145" s="55"/>
      <c r="G145" s="30"/>
      <c r="H145" s="35"/>
      <c r="I145" s="421">
        <f>Penelitian!M209</f>
        <v>0</v>
      </c>
      <c r="J145" s="421">
        <f>I145</f>
        <v>0</v>
      </c>
      <c r="K145" s="29"/>
      <c r="L145" s="29"/>
      <c r="M145" s="29"/>
      <c r="N145" s="65"/>
    </row>
    <row r="146" spans="1:14" s="18" customFormat="1" ht="15" customHeight="1" x14ac:dyDescent="0.2">
      <c r="A146" s="40"/>
      <c r="B146" s="29" t="s">
        <v>120</v>
      </c>
      <c r="C146" s="761" t="s">
        <v>169</v>
      </c>
      <c r="D146" s="762"/>
      <c r="E146" s="762"/>
      <c r="F146" s="762"/>
      <c r="G146" s="763"/>
      <c r="H146" s="35"/>
      <c r="I146" s="29"/>
      <c r="J146" s="29"/>
      <c r="K146" s="29"/>
      <c r="L146" s="29"/>
      <c r="M146" s="29"/>
      <c r="N146" s="65"/>
    </row>
    <row r="147" spans="1:14" s="18" customFormat="1" ht="15" customHeight="1" x14ac:dyDescent="0.2">
      <c r="A147" s="40"/>
      <c r="B147" s="40"/>
      <c r="C147" s="628">
        <v>1</v>
      </c>
      <c r="D147" s="629" t="s">
        <v>676</v>
      </c>
      <c r="E147" s="630"/>
      <c r="F147" s="631"/>
      <c r="G147" s="631"/>
      <c r="H147" s="32"/>
      <c r="I147" s="366">
        <f>Penelitian!M217</f>
        <v>35</v>
      </c>
      <c r="J147" s="366">
        <f>I147</f>
        <v>35</v>
      </c>
      <c r="K147" s="32"/>
      <c r="L147" s="32"/>
      <c r="M147" s="32"/>
      <c r="N147" s="65"/>
    </row>
    <row r="148" spans="1:14" s="18" customFormat="1" ht="15" customHeight="1" x14ac:dyDescent="0.2">
      <c r="A148" s="40"/>
      <c r="B148" s="31"/>
      <c r="C148" s="628">
        <v>2</v>
      </c>
      <c r="D148" s="773" t="s">
        <v>162</v>
      </c>
      <c r="E148" s="773"/>
      <c r="F148" s="773"/>
      <c r="G148" s="773"/>
      <c r="H148" s="32"/>
      <c r="I148" s="366">
        <f>Penelitian!M224</f>
        <v>35</v>
      </c>
      <c r="J148" s="366">
        <f>I148</f>
        <v>35</v>
      </c>
      <c r="K148" s="32"/>
      <c r="L148" s="32"/>
      <c r="M148" s="32"/>
      <c r="N148" s="65"/>
    </row>
    <row r="149" spans="1:14" s="18" customFormat="1" ht="15" customHeight="1" x14ac:dyDescent="0.2">
      <c r="A149" s="609"/>
      <c r="B149" s="609"/>
      <c r="C149" s="632">
        <v>3</v>
      </c>
      <c r="D149" s="836" t="s">
        <v>677</v>
      </c>
      <c r="E149" s="836"/>
      <c r="F149" s="836"/>
      <c r="G149" s="836"/>
      <c r="H149" s="604"/>
      <c r="I149" s="421"/>
      <c r="J149" s="421"/>
      <c r="K149" s="600"/>
      <c r="L149" s="600"/>
      <c r="M149" s="600"/>
      <c r="N149" s="65"/>
    </row>
    <row r="150" spans="1:14" s="18" customFormat="1" ht="15" customHeight="1" x14ac:dyDescent="0.2">
      <c r="A150" s="609"/>
      <c r="B150" s="609"/>
      <c r="C150" s="632">
        <v>4</v>
      </c>
      <c r="D150" s="836" t="s">
        <v>678</v>
      </c>
      <c r="E150" s="836"/>
      <c r="F150" s="836"/>
      <c r="G150" s="836"/>
      <c r="H150" s="604"/>
      <c r="I150" s="421"/>
      <c r="J150" s="421"/>
      <c r="K150" s="600"/>
      <c r="L150" s="600"/>
      <c r="M150" s="600"/>
      <c r="N150" s="65"/>
    </row>
    <row r="151" spans="1:14" s="18" customFormat="1" ht="15" customHeight="1" x14ac:dyDescent="0.2">
      <c r="A151" s="609"/>
      <c r="B151" s="609"/>
      <c r="C151" s="632">
        <v>5</v>
      </c>
      <c r="D151" s="836" t="s">
        <v>679</v>
      </c>
      <c r="E151" s="836"/>
      <c r="F151" s="836"/>
      <c r="G151" s="836"/>
      <c r="H151" s="604"/>
      <c r="I151" s="421"/>
      <c r="J151" s="421"/>
      <c r="K151" s="600"/>
      <c r="L151" s="600"/>
      <c r="M151" s="600"/>
      <c r="N151" s="65"/>
    </row>
    <row r="152" spans="1:14" s="18" customFormat="1" ht="15" customHeight="1" x14ac:dyDescent="0.2">
      <c r="A152" s="601"/>
      <c r="B152" s="601"/>
      <c r="C152" s="628">
        <v>6</v>
      </c>
      <c r="D152" s="836" t="s">
        <v>680</v>
      </c>
      <c r="E152" s="836"/>
      <c r="F152" s="836"/>
      <c r="G152" s="836"/>
      <c r="H152" s="608"/>
      <c r="I152" s="607"/>
      <c r="J152" s="607"/>
      <c r="K152" s="606"/>
      <c r="L152" s="606"/>
      <c r="M152" s="606"/>
      <c r="N152" s="65"/>
    </row>
    <row r="153" spans="1:14" s="18" customFormat="1" ht="15" customHeight="1" x14ac:dyDescent="0.2">
      <c r="A153" s="724" t="s">
        <v>95</v>
      </c>
      <c r="B153" s="837" t="s">
        <v>21</v>
      </c>
      <c r="C153" s="838"/>
      <c r="D153" s="838"/>
      <c r="E153" s="838"/>
      <c r="F153" s="838"/>
      <c r="G153" s="838"/>
      <c r="H153" s="838"/>
      <c r="I153" s="838"/>
      <c r="J153" s="838"/>
      <c r="K153" s="838"/>
      <c r="L153" s="838"/>
      <c r="M153" s="839"/>
      <c r="N153" s="65"/>
    </row>
    <row r="154" spans="1:14" s="18" customFormat="1" ht="15" customHeight="1" x14ac:dyDescent="0.2">
      <c r="A154" s="725"/>
      <c r="B154" s="807"/>
      <c r="C154" s="808"/>
      <c r="D154" s="808"/>
      <c r="E154" s="808"/>
      <c r="F154" s="808"/>
      <c r="G154" s="809"/>
      <c r="H154" s="786" t="s">
        <v>22</v>
      </c>
      <c r="I154" s="787"/>
      <c r="J154" s="787"/>
      <c r="K154" s="787"/>
      <c r="L154" s="787"/>
      <c r="M154" s="787"/>
      <c r="N154" s="65"/>
    </row>
    <row r="155" spans="1:14" s="18" customFormat="1" ht="15" customHeight="1" x14ac:dyDescent="0.2">
      <c r="A155" s="725"/>
      <c r="B155" s="788" t="s">
        <v>96</v>
      </c>
      <c r="C155" s="789"/>
      <c r="D155" s="789"/>
      <c r="E155" s="789"/>
      <c r="F155" s="789"/>
      <c r="G155" s="790"/>
      <c r="H155" s="791" t="s">
        <v>93</v>
      </c>
      <c r="I155" s="791"/>
      <c r="J155" s="792"/>
      <c r="K155" s="843" t="s">
        <v>94</v>
      </c>
      <c r="L155" s="843"/>
      <c r="M155" s="844"/>
      <c r="N155" s="65"/>
    </row>
    <row r="156" spans="1:14" s="18" customFormat="1" ht="15" customHeight="1" x14ac:dyDescent="0.2">
      <c r="A156" s="726"/>
      <c r="B156" s="810"/>
      <c r="C156" s="811"/>
      <c r="D156" s="811"/>
      <c r="E156" s="811"/>
      <c r="F156" s="811"/>
      <c r="G156" s="812"/>
      <c r="H156" s="432" t="s">
        <v>13</v>
      </c>
      <c r="I156" s="433" t="s">
        <v>14</v>
      </c>
      <c r="J156" s="433" t="s">
        <v>15</v>
      </c>
      <c r="K156" s="432" t="s">
        <v>13</v>
      </c>
      <c r="L156" s="433" t="s">
        <v>14</v>
      </c>
      <c r="M156" s="433" t="s">
        <v>15</v>
      </c>
      <c r="N156" s="65"/>
    </row>
    <row r="157" spans="1:14" s="18" customFormat="1" ht="15" customHeight="1" x14ac:dyDescent="0.2">
      <c r="A157" s="430">
        <v>1</v>
      </c>
      <c r="B157" s="824">
        <v>2</v>
      </c>
      <c r="C157" s="824"/>
      <c r="D157" s="824"/>
      <c r="E157" s="824"/>
      <c r="F157" s="824"/>
      <c r="G157" s="824"/>
      <c r="H157" s="433">
        <v>3</v>
      </c>
      <c r="I157" s="433">
        <v>4</v>
      </c>
      <c r="J157" s="433">
        <v>5</v>
      </c>
      <c r="K157" s="433">
        <v>6</v>
      </c>
      <c r="L157" s="433">
        <v>7</v>
      </c>
      <c r="M157" s="433">
        <v>8</v>
      </c>
      <c r="N157" s="65"/>
    </row>
    <row r="158" spans="1:14" s="18" customFormat="1" ht="30" customHeight="1" x14ac:dyDescent="0.2">
      <c r="A158" s="40"/>
      <c r="B158" s="29" t="s">
        <v>121</v>
      </c>
      <c r="C158" s="770" t="s">
        <v>171</v>
      </c>
      <c r="D158" s="771"/>
      <c r="E158" s="771"/>
      <c r="F158" s="771"/>
      <c r="G158" s="772"/>
      <c r="H158" s="35"/>
      <c r="I158" s="29"/>
      <c r="J158" s="29"/>
      <c r="K158" s="29"/>
      <c r="L158" s="29"/>
      <c r="M158" s="29"/>
      <c r="N158" s="65"/>
    </row>
    <row r="159" spans="1:14" s="18" customFormat="1" ht="15" customHeight="1" x14ac:dyDescent="0.2">
      <c r="A159" s="40"/>
      <c r="B159" s="40"/>
      <c r="C159" s="32">
        <v>1</v>
      </c>
      <c r="D159" s="343" t="s">
        <v>172</v>
      </c>
      <c r="E159" s="347"/>
      <c r="F159" s="56"/>
      <c r="G159" s="30"/>
      <c r="H159" s="32"/>
      <c r="I159" s="366">
        <f>Penelitian!M259</f>
        <v>0</v>
      </c>
      <c r="J159" s="366">
        <f>I159</f>
        <v>0</v>
      </c>
      <c r="K159" s="32"/>
      <c r="L159" s="32"/>
      <c r="M159" s="32"/>
      <c r="N159" s="65"/>
    </row>
    <row r="160" spans="1:14" s="18" customFormat="1" ht="15" customHeight="1" x14ac:dyDescent="0.2">
      <c r="A160" s="40"/>
      <c r="B160" s="40"/>
      <c r="C160" s="32">
        <v>2</v>
      </c>
      <c r="D160" s="702" t="s">
        <v>173</v>
      </c>
      <c r="E160" s="702"/>
      <c r="F160" s="702"/>
      <c r="G160" s="702"/>
      <c r="H160" s="32"/>
      <c r="I160" s="366">
        <f>Penelitian!M265</f>
        <v>0</v>
      </c>
      <c r="J160" s="366">
        <f>I160</f>
        <v>0</v>
      </c>
      <c r="K160" s="32"/>
      <c r="L160" s="32"/>
      <c r="M160" s="32"/>
      <c r="N160" s="65"/>
    </row>
    <row r="161" spans="1:14" s="18" customFormat="1" ht="15" customHeight="1" x14ac:dyDescent="0.2">
      <c r="A161" s="40"/>
      <c r="B161" s="31"/>
      <c r="C161" s="32">
        <v>3</v>
      </c>
      <c r="D161" s="702" t="s">
        <v>174</v>
      </c>
      <c r="E161" s="702"/>
      <c r="F161" s="702"/>
      <c r="G161" s="702"/>
      <c r="H161" s="32"/>
      <c r="I161" s="366">
        <f>Penelitian!M271</f>
        <v>0</v>
      </c>
      <c r="J161" s="366">
        <f>I161</f>
        <v>0</v>
      </c>
      <c r="K161" s="32"/>
      <c r="L161" s="32"/>
      <c r="M161" s="32"/>
      <c r="N161" s="65"/>
    </row>
    <row r="162" spans="1:14" s="18" customFormat="1" ht="15" customHeight="1" x14ac:dyDescent="0.2">
      <c r="A162" s="40"/>
      <c r="B162" s="767" t="s">
        <v>288</v>
      </c>
      <c r="C162" s="768"/>
      <c r="D162" s="768"/>
      <c r="E162" s="768"/>
      <c r="F162" s="768"/>
      <c r="G162" s="769"/>
      <c r="H162" s="52"/>
      <c r="I162" s="19">
        <f>SUM(I115:I152)+SUM(I159:I161)</f>
        <v>232.27333333333331</v>
      </c>
      <c r="J162" s="19">
        <f>SUM(J115:J152)+SUM(J159:J161)</f>
        <v>232.27333333333331</v>
      </c>
      <c r="K162" s="52"/>
      <c r="L162" s="52"/>
      <c r="M162" s="52"/>
      <c r="N162" s="65"/>
    </row>
    <row r="163" spans="1:14" s="18" customFormat="1" ht="15" customHeight="1" x14ac:dyDescent="0.2">
      <c r="A163" s="25" t="s">
        <v>28</v>
      </c>
      <c r="B163" s="700" t="s">
        <v>175</v>
      </c>
      <c r="C163" s="700"/>
      <c r="D163" s="700"/>
      <c r="E163" s="700"/>
      <c r="F163" s="700"/>
      <c r="G163" s="700"/>
      <c r="H163" s="700"/>
      <c r="I163" s="700"/>
      <c r="J163" s="700"/>
      <c r="K163" s="700"/>
      <c r="L163" s="700"/>
      <c r="M163" s="700"/>
      <c r="N163" s="65"/>
    </row>
    <row r="164" spans="1:14" s="18" customFormat="1" ht="15" customHeight="1" x14ac:dyDescent="0.2">
      <c r="A164" s="40"/>
      <c r="B164" s="40" t="s">
        <v>23</v>
      </c>
      <c r="C164" s="682" t="s">
        <v>176</v>
      </c>
      <c r="D164" s="683"/>
      <c r="E164" s="683"/>
      <c r="F164" s="683"/>
      <c r="G164" s="684"/>
      <c r="H164" s="35"/>
      <c r="I164" s="29"/>
      <c r="J164" s="29"/>
      <c r="K164" s="29"/>
      <c r="L164" s="29"/>
      <c r="M164" s="29"/>
      <c r="N164" s="65"/>
    </row>
    <row r="165" spans="1:14" s="18" customFormat="1" ht="45" customHeight="1" x14ac:dyDescent="0.2">
      <c r="A165" s="40"/>
      <c r="B165" s="31"/>
      <c r="C165" s="48"/>
      <c r="D165" s="749" t="s">
        <v>177</v>
      </c>
      <c r="E165" s="750"/>
      <c r="F165" s="750"/>
      <c r="G165" s="751"/>
      <c r="H165" s="35"/>
      <c r="I165" s="421">
        <f>Pengabdian!K34</f>
        <v>0</v>
      </c>
      <c r="J165" s="421">
        <f>I165</f>
        <v>0</v>
      </c>
      <c r="K165" s="29"/>
      <c r="L165" s="29"/>
      <c r="M165" s="29"/>
      <c r="N165" s="65"/>
    </row>
    <row r="166" spans="1:14" s="18" customFormat="1" ht="15" customHeight="1" x14ac:dyDescent="0.2">
      <c r="A166" s="40"/>
      <c r="B166" s="40" t="s">
        <v>24</v>
      </c>
      <c r="C166" s="682" t="s">
        <v>178</v>
      </c>
      <c r="D166" s="683"/>
      <c r="E166" s="683"/>
      <c r="F166" s="683"/>
      <c r="G166" s="684"/>
      <c r="H166" s="35"/>
      <c r="I166" s="29"/>
      <c r="J166" s="29"/>
      <c r="K166" s="29"/>
      <c r="L166" s="29"/>
      <c r="M166" s="29"/>
      <c r="N166" s="65"/>
    </row>
    <row r="167" spans="1:14" s="18" customFormat="1" ht="30" customHeight="1" x14ac:dyDescent="0.2">
      <c r="A167" s="40"/>
      <c r="B167" s="31"/>
      <c r="C167" s="48"/>
      <c r="D167" s="749" t="s">
        <v>179</v>
      </c>
      <c r="E167" s="750"/>
      <c r="F167" s="750"/>
      <c r="G167" s="751"/>
      <c r="H167" s="32"/>
      <c r="I167" s="366">
        <f>Pengabdian!K40</f>
        <v>0</v>
      </c>
      <c r="J167" s="366">
        <f>I167</f>
        <v>0</v>
      </c>
      <c r="K167" s="32"/>
      <c r="L167" s="32"/>
      <c r="M167" s="32"/>
      <c r="N167" s="65"/>
    </row>
    <row r="168" spans="1:14" s="18" customFormat="1" ht="30" customHeight="1" x14ac:dyDescent="0.2">
      <c r="A168" s="40"/>
      <c r="B168" s="40" t="s">
        <v>108</v>
      </c>
      <c r="C168" s="749" t="s">
        <v>180</v>
      </c>
      <c r="D168" s="750"/>
      <c r="E168" s="750"/>
      <c r="F168" s="750"/>
      <c r="G168" s="751"/>
      <c r="H168" s="35"/>
      <c r="I168" s="29"/>
      <c r="J168" s="29"/>
      <c r="K168" s="29"/>
      <c r="L168" s="29"/>
      <c r="M168" s="29"/>
      <c r="N168" s="65"/>
    </row>
    <row r="169" spans="1:14" s="18" customFormat="1" ht="15" customHeight="1" x14ac:dyDescent="0.2">
      <c r="A169" s="40"/>
      <c r="B169" s="40"/>
      <c r="C169" s="29">
        <v>1</v>
      </c>
      <c r="D169" s="749" t="s">
        <v>181</v>
      </c>
      <c r="E169" s="750"/>
      <c r="F169" s="750"/>
      <c r="G169" s="751"/>
      <c r="H169" s="32"/>
      <c r="I169" s="32"/>
      <c r="J169" s="32"/>
      <c r="K169" s="32"/>
      <c r="L169" s="32"/>
      <c r="M169" s="32"/>
      <c r="N169" s="65"/>
    </row>
    <row r="170" spans="1:14" s="18" customFormat="1" ht="15" customHeight="1" x14ac:dyDescent="0.2">
      <c r="A170" s="40"/>
      <c r="B170" s="40"/>
      <c r="C170" s="40"/>
      <c r="D170" s="351" t="s">
        <v>17</v>
      </c>
      <c r="E170" s="746" t="s">
        <v>183</v>
      </c>
      <c r="F170" s="747"/>
      <c r="G170" s="748"/>
      <c r="H170" s="32"/>
      <c r="I170" s="32"/>
      <c r="J170" s="32"/>
      <c r="K170" s="32"/>
      <c r="L170" s="32"/>
      <c r="M170" s="32"/>
      <c r="N170" s="65"/>
    </row>
    <row r="171" spans="1:14" s="18" customFormat="1" ht="15" customHeight="1" x14ac:dyDescent="0.2">
      <c r="A171" s="40"/>
      <c r="B171" s="40"/>
      <c r="C171" s="40"/>
      <c r="D171" s="352"/>
      <c r="E171" s="27" t="s">
        <v>156</v>
      </c>
      <c r="F171" s="749" t="s">
        <v>172</v>
      </c>
      <c r="G171" s="751"/>
      <c r="H171" s="32"/>
      <c r="I171" s="366">
        <f>Pengabdian!K49</f>
        <v>0</v>
      </c>
      <c r="J171" s="366">
        <f>I171</f>
        <v>0</v>
      </c>
      <c r="K171" s="32"/>
      <c r="L171" s="32"/>
      <c r="M171" s="32"/>
      <c r="N171" s="65"/>
    </row>
    <row r="172" spans="1:14" s="18" customFormat="1" ht="15" customHeight="1" x14ac:dyDescent="0.2">
      <c r="A172" s="40"/>
      <c r="B172" s="40"/>
      <c r="C172" s="40"/>
      <c r="D172" s="352"/>
      <c r="E172" s="27" t="s">
        <v>157</v>
      </c>
      <c r="F172" s="749" t="s">
        <v>173</v>
      </c>
      <c r="G172" s="751"/>
      <c r="H172" s="32"/>
      <c r="I172" s="366">
        <f>Pengabdian!K55</f>
        <v>0</v>
      </c>
      <c r="J172" s="366">
        <f>I172</f>
        <v>0</v>
      </c>
      <c r="K172" s="32"/>
      <c r="L172" s="32"/>
      <c r="M172" s="32"/>
      <c r="N172" s="65"/>
    </row>
    <row r="173" spans="1:14" s="18" customFormat="1" ht="15" customHeight="1" x14ac:dyDescent="0.2">
      <c r="A173" s="40"/>
      <c r="B173" s="40"/>
      <c r="C173" s="40"/>
      <c r="D173" s="353"/>
      <c r="E173" s="27" t="s">
        <v>161</v>
      </c>
      <c r="F173" s="749" t="s">
        <v>174</v>
      </c>
      <c r="G173" s="751"/>
      <c r="H173" s="32"/>
      <c r="I173" s="366">
        <f>Pengabdian!K61</f>
        <v>0</v>
      </c>
      <c r="J173" s="366">
        <f>I173</f>
        <v>0</v>
      </c>
      <c r="K173" s="32"/>
      <c r="L173" s="32"/>
      <c r="M173" s="32"/>
      <c r="N173" s="65"/>
    </row>
    <row r="174" spans="1:14" s="18" customFormat="1" ht="15" customHeight="1" x14ac:dyDescent="0.2">
      <c r="A174" s="40"/>
      <c r="B174" s="40"/>
      <c r="C174" s="40"/>
      <c r="D174" s="351" t="s">
        <v>18</v>
      </c>
      <c r="E174" s="746" t="s">
        <v>184</v>
      </c>
      <c r="F174" s="747"/>
      <c r="G174" s="748"/>
      <c r="H174" s="32"/>
      <c r="I174" s="32"/>
      <c r="J174" s="32"/>
      <c r="K174" s="32"/>
      <c r="L174" s="32"/>
      <c r="M174" s="32"/>
      <c r="N174" s="65"/>
    </row>
    <row r="175" spans="1:14" s="18" customFormat="1" ht="15" customHeight="1" x14ac:dyDescent="0.2">
      <c r="A175" s="40"/>
      <c r="B175" s="40"/>
      <c r="C175" s="40"/>
      <c r="D175" s="352"/>
      <c r="E175" s="27" t="s">
        <v>156</v>
      </c>
      <c r="F175" s="749" t="s">
        <v>172</v>
      </c>
      <c r="G175" s="751"/>
      <c r="H175" s="32"/>
      <c r="I175" s="366">
        <f>Pengabdian!K68</f>
        <v>0</v>
      </c>
      <c r="J175" s="366">
        <f>I175</f>
        <v>0</v>
      </c>
      <c r="K175" s="32"/>
      <c r="L175" s="32"/>
      <c r="M175" s="32"/>
      <c r="N175" s="65"/>
    </row>
    <row r="176" spans="1:14" s="18" customFormat="1" ht="15" customHeight="1" x14ac:dyDescent="0.2">
      <c r="A176" s="40"/>
      <c r="B176" s="40"/>
      <c r="C176" s="40"/>
      <c r="D176" s="352"/>
      <c r="E176" s="27" t="s">
        <v>157</v>
      </c>
      <c r="F176" s="749" t="s">
        <v>173</v>
      </c>
      <c r="G176" s="751"/>
      <c r="H176" s="32"/>
      <c r="I176" s="366">
        <f>Pengabdian!K74</f>
        <v>0</v>
      </c>
      <c r="J176" s="366">
        <f>I176</f>
        <v>0</v>
      </c>
      <c r="K176" s="32"/>
      <c r="L176" s="32"/>
      <c r="M176" s="32"/>
      <c r="N176" s="65"/>
    </row>
    <row r="177" spans="1:14" s="18" customFormat="1" ht="15" customHeight="1" x14ac:dyDescent="0.2">
      <c r="A177" s="40"/>
      <c r="B177" s="40"/>
      <c r="C177" s="31"/>
      <c r="D177" s="353"/>
      <c r="E177" s="27" t="s">
        <v>161</v>
      </c>
      <c r="F177" s="749" t="s">
        <v>174</v>
      </c>
      <c r="G177" s="751"/>
      <c r="H177" s="32"/>
      <c r="I177" s="366">
        <f>Pengabdian!K81</f>
        <v>2</v>
      </c>
      <c r="J177" s="366">
        <f>I177</f>
        <v>2</v>
      </c>
      <c r="K177" s="32"/>
      <c r="L177" s="32"/>
      <c r="M177" s="32"/>
      <c r="N177" s="65"/>
    </row>
    <row r="178" spans="1:14" s="18" customFormat="1" ht="15" customHeight="1" x14ac:dyDescent="0.2">
      <c r="A178" s="40"/>
      <c r="B178" s="31"/>
      <c r="C178" s="31">
        <v>2</v>
      </c>
      <c r="D178" s="749" t="s">
        <v>182</v>
      </c>
      <c r="E178" s="750"/>
      <c r="F178" s="750"/>
      <c r="G178" s="751"/>
      <c r="H178" s="32"/>
      <c r="I178" s="366">
        <f>Pengabdian!K88</f>
        <v>2</v>
      </c>
      <c r="J178" s="366">
        <f>I178</f>
        <v>2</v>
      </c>
      <c r="K178" s="32"/>
      <c r="L178" s="32"/>
      <c r="M178" s="32"/>
      <c r="N178" s="65"/>
    </row>
    <row r="179" spans="1:14" s="18" customFormat="1" ht="45" customHeight="1" x14ac:dyDescent="0.2">
      <c r="A179" s="40"/>
      <c r="B179" s="40" t="s">
        <v>120</v>
      </c>
      <c r="C179" s="749" t="s">
        <v>185</v>
      </c>
      <c r="D179" s="750"/>
      <c r="E179" s="750"/>
      <c r="F179" s="750"/>
      <c r="G179" s="751"/>
      <c r="H179" s="35"/>
      <c r="I179" s="29"/>
      <c r="J179" s="29"/>
      <c r="K179" s="29"/>
      <c r="L179" s="29"/>
      <c r="M179" s="29"/>
      <c r="N179" s="65"/>
    </row>
    <row r="180" spans="1:14" s="18" customFormat="1" ht="15" customHeight="1" x14ac:dyDescent="0.2">
      <c r="A180" s="40"/>
      <c r="B180" s="40"/>
      <c r="C180" s="29">
        <v>1</v>
      </c>
      <c r="D180" s="749" t="s">
        <v>186</v>
      </c>
      <c r="E180" s="750"/>
      <c r="F180" s="750"/>
      <c r="G180" s="751"/>
      <c r="H180" s="32"/>
      <c r="I180" s="366">
        <f>Pengabdian!K95</f>
        <v>0</v>
      </c>
      <c r="J180" s="366">
        <f>I180</f>
        <v>0</v>
      </c>
      <c r="K180" s="32"/>
      <c r="L180" s="32"/>
      <c r="M180" s="32"/>
      <c r="N180" s="65"/>
    </row>
    <row r="181" spans="1:14" s="18" customFormat="1" ht="15" customHeight="1" x14ac:dyDescent="0.2">
      <c r="A181" s="40"/>
      <c r="B181" s="40"/>
      <c r="C181" s="29">
        <v>2</v>
      </c>
      <c r="D181" s="749" t="s">
        <v>187</v>
      </c>
      <c r="E181" s="750"/>
      <c r="F181" s="750"/>
      <c r="G181" s="751"/>
      <c r="H181" s="32"/>
      <c r="I181" s="366">
        <f>Pengabdian!K101</f>
        <v>0</v>
      </c>
      <c r="J181" s="366">
        <f>I181</f>
        <v>0</v>
      </c>
      <c r="K181" s="32"/>
      <c r="L181" s="32"/>
      <c r="M181" s="32"/>
      <c r="N181" s="65"/>
    </row>
    <row r="182" spans="1:14" s="18" customFormat="1" ht="15" customHeight="1" x14ac:dyDescent="0.2">
      <c r="A182" s="40"/>
      <c r="B182" s="31"/>
      <c r="C182" s="29">
        <v>3</v>
      </c>
      <c r="D182" s="749" t="s">
        <v>188</v>
      </c>
      <c r="E182" s="750"/>
      <c r="F182" s="750"/>
      <c r="G182" s="751"/>
      <c r="H182" s="32"/>
      <c r="I182" s="366">
        <f>Pengabdian!K107</f>
        <v>0</v>
      </c>
      <c r="J182" s="366">
        <f>I182</f>
        <v>0</v>
      </c>
      <c r="K182" s="32"/>
      <c r="L182" s="32"/>
      <c r="M182" s="32"/>
      <c r="N182" s="65"/>
    </row>
    <row r="183" spans="1:14" s="18" customFormat="1" ht="15" customHeight="1" x14ac:dyDescent="0.2">
      <c r="A183" s="40"/>
      <c r="B183" s="40" t="s">
        <v>121</v>
      </c>
      <c r="C183" s="752" t="s">
        <v>681</v>
      </c>
      <c r="D183" s="753"/>
      <c r="E183" s="753"/>
      <c r="F183" s="753"/>
      <c r="G183" s="754"/>
      <c r="H183" s="35"/>
      <c r="I183" s="29"/>
      <c r="J183" s="29"/>
      <c r="K183" s="29"/>
      <c r="L183" s="29"/>
      <c r="M183" s="29"/>
      <c r="N183" s="65"/>
    </row>
    <row r="184" spans="1:14" s="18" customFormat="1" ht="15" customHeight="1" x14ac:dyDescent="0.2">
      <c r="A184" s="40"/>
      <c r="B184" s="40"/>
      <c r="C184" s="29"/>
      <c r="D184" s="749" t="s">
        <v>681</v>
      </c>
      <c r="E184" s="750"/>
      <c r="F184" s="750"/>
      <c r="G184" s="751"/>
      <c r="H184" s="32"/>
      <c r="I184" s="366">
        <f>Pengabdian!K113</f>
        <v>0</v>
      </c>
      <c r="J184" s="366">
        <f>I184</f>
        <v>0</v>
      </c>
      <c r="K184" s="32"/>
      <c r="L184" s="32"/>
      <c r="M184" s="32"/>
      <c r="N184" s="65"/>
    </row>
    <row r="185" spans="1:14" s="18" customFormat="1" ht="15" customHeight="1" x14ac:dyDescent="0.2">
      <c r="A185" s="40"/>
      <c r="B185" s="755" t="s">
        <v>289</v>
      </c>
      <c r="C185" s="756"/>
      <c r="D185" s="756"/>
      <c r="E185" s="756"/>
      <c r="F185" s="756"/>
      <c r="G185" s="757"/>
      <c r="H185" s="52"/>
      <c r="I185" s="19">
        <f>SUM(I165:I184)</f>
        <v>4</v>
      </c>
      <c r="J185" s="19">
        <f>SUM(J164:J184)</f>
        <v>4</v>
      </c>
      <c r="K185" s="52"/>
      <c r="L185" s="52"/>
      <c r="M185" s="52"/>
      <c r="N185" s="65"/>
    </row>
    <row r="186" spans="1:14" s="18" customFormat="1" ht="15" customHeight="1" x14ac:dyDescent="0.2">
      <c r="A186" s="758" t="s">
        <v>189</v>
      </c>
      <c r="B186" s="759"/>
      <c r="C186" s="759"/>
      <c r="D186" s="759"/>
      <c r="E186" s="759"/>
      <c r="F186" s="759"/>
      <c r="G186" s="760"/>
      <c r="H186" s="633"/>
      <c r="I186" s="634">
        <f>SUM(I105,I162,I185)</f>
        <v>293.77333333333331</v>
      </c>
      <c r="J186" s="634">
        <f>SUM(J105,J162,J185)</f>
        <v>293.77333333333331</v>
      </c>
      <c r="K186" s="633"/>
      <c r="L186" s="633"/>
      <c r="M186" s="633"/>
      <c r="N186" s="65"/>
    </row>
    <row r="187" spans="1:14" s="18" customFormat="1" ht="15" customHeight="1" x14ac:dyDescent="0.2">
      <c r="A187" s="25" t="s">
        <v>191</v>
      </c>
      <c r="B187" s="694" t="s">
        <v>192</v>
      </c>
      <c r="C187" s="695"/>
      <c r="D187" s="695"/>
      <c r="E187" s="695"/>
      <c r="F187" s="695"/>
      <c r="G187" s="695"/>
      <c r="H187" s="695"/>
      <c r="I187" s="695"/>
      <c r="J187" s="695"/>
      <c r="K187" s="695"/>
      <c r="L187" s="695"/>
      <c r="M187" s="696"/>
      <c r="N187" s="65"/>
    </row>
    <row r="188" spans="1:14" s="18" customFormat="1" ht="27.95" customHeight="1" x14ac:dyDescent="0.2">
      <c r="A188" s="40"/>
      <c r="B188" s="60" t="s">
        <v>23</v>
      </c>
      <c r="C188" s="749" t="s">
        <v>193</v>
      </c>
      <c r="D188" s="750"/>
      <c r="E188" s="750"/>
      <c r="F188" s="750"/>
      <c r="G188" s="751"/>
      <c r="H188" s="32"/>
      <c r="I188" s="32"/>
      <c r="J188" s="32"/>
      <c r="K188" s="32"/>
      <c r="L188" s="32"/>
      <c r="M188" s="32"/>
      <c r="N188" s="65"/>
    </row>
    <row r="189" spans="1:14" s="18" customFormat="1" ht="14.45" customHeight="1" x14ac:dyDescent="0.2">
      <c r="A189" s="40"/>
      <c r="B189" s="41"/>
      <c r="C189" s="31">
        <v>1</v>
      </c>
      <c r="D189" s="764" t="s">
        <v>194</v>
      </c>
      <c r="E189" s="765"/>
      <c r="F189" s="765"/>
      <c r="G189" s="766"/>
      <c r="H189" s="61"/>
      <c r="I189" s="422">
        <f>'Penunjang '!K35</f>
        <v>0</v>
      </c>
      <c r="J189" s="422">
        <f>I189</f>
        <v>0</v>
      </c>
      <c r="K189" s="40"/>
      <c r="L189" s="31"/>
      <c r="M189" s="31"/>
      <c r="N189" s="65"/>
    </row>
    <row r="190" spans="1:14" s="18" customFormat="1" ht="14.45" customHeight="1" x14ac:dyDescent="0.2">
      <c r="A190" s="40"/>
      <c r="B190" s="31"/>
      <c r="C190" s="29">
        <v>2</v>
      </c>
      <c r="D190" s="697" t="s">
        <v>195</v>
      </c>
      <c r="E190" s="698"/>
      <c r="F190" s="698"/>
      <c r="G190" s="699"/>
      <c r="H190" s="35"/>
      <c r="I190" s="421">
        <f>'Penunjang '!K40</f>
        <v>0</v>
      </c>
      <c r="J190" s="421">
        <f>I190</f>
        <v>0</v>
      </c>
      <c r="K190" s="29"/>
      <c r="L190" s="29"/>
      <c r="M190" s="29"/>
      <c r="N190" s="65"/>
    </row>
    <row r="191" spans="1:14" s="18" customFormat="1" ht="14.45" customHeight="1" x14ac:dyDescent="0.2">
      <c r="A191" s="40"/>
      <c r="B191" s="41" t="s">
        <v>24</v>
      </c>
      <c r="C191" s="682" t="s">
        <v>45</v>
      </c>
      <c r="D191" s="683"/>
      <c r="E191" s="683"/>
      <c r="F191" s="683"/>
      <c r="G191" s="684"/>
      <c r="H191" s="33"/>
      <c r="I191" s="32"/>
      <c r="J191" s="32"/>
      <c r="K191" s="32"/>
      <c r="L191" s="32"/>
      <c r="M191" s="32"/>
      <c r="N191" s="65"/>
    </row>
    <row r="192" spans="1:14" s="18" customFormat="1" ht="14.45" customHeight="1" x14ac:dyDescent="0.2">
      <c r="A192" s="40"/>
      <c r="B192" s="41"/>
      <c r="C192" s="29">
        <v>1</v>
      </c>
      <c r="D192" s="682" t="s">
        <v>196</v>
      </c>
      <c r="E192" s="683"/>
      <c r="F192" s="683"/>
      <c r="G192" s="684"/>
      <c r="H192" s="33"/>
      <c r="I192" s="32"/>
      <c r="J192" s="32"/>
      <c r="K192" s="32"/>
      <c r="L192" s="32"/>
      <c r="M192" s="32"/>
      <c r="N192" s="65"/>
    </row>
    <row r="193" spans="1:14" s="18" customFormat="1" ht="14.45" customHeight="1" x14ac:dyDescent="0.2">
      <c r="A193" s="40"/>
      <c r="B193" s="41"/>
      <c r="C193" s="40"/>
      <c r="D193" s="347" t="s">
        <v>17</v>
      </c>
      <c r="E193" s="746" t="s">
        <v>197</v>
      </c>
      <c r="F193" s="747"/>
      <c r="G193" s="748"/>
      <c r="H193" s="33"/>
      <c r="I193" s="366">
        <f>'Penunjang '!K47</f>
        <v>0</v>
      </c>
      <c r="J193" s="366">
        <f>I193</f>
        <v>0</v>
      </c>
      <c r="K193" s="32"/>
      <c r="L193" s="32"/>
      <c r="M193" s="32"/>
      <c r="N193" s="65"/>
    </row>
    <row r="194" spans="1:14" s="18" customFormat="1" ht="14.45" customHeight="1" x14ac:dyDescent="0.2">
      <c r="A194" s="40"/>
      <c r="B194" s="41"/>
      <c r="C194" s="31"/>
      <c r="D194" s="346" t="s">
        <v>18</v>
      </c>
      <c r="E194" s="743" t="s">
        <v>198</v>
      </c>
      <c r="F194" s="744"/>
      <c r="G194" s="745"/>
      <c r="H194" s="37"/>
      <c r="I194" s="422">
        <f>'Penunjang '!K52</f>
        <v>0</v>
      </c>
      <c r="J194" s="422">
        <f>I194</f>
        <v>0</v>
      </c>
      <c r="K194" s="31"/>
      <c r="L194" s="31"/>
      <c r="M194" s="31"/>
      <c r="N194" s="65"/>
    </row>
    <row r="195" spans="1:14" s="18" customFormat="1" ht="14.45" customHeight="1" x14ac:dyDescent="0.2">
      <c r="A195" s="40"/>
      <c r="B195" s="41"/>
      <c r="C195" s="29">
        <v>2</v>
      </c>
      <c r="D195" s="682" t="s">
        <v>199</v>
      </c>
      <c r="E195" s="683"/>
      <c r="F195" s="683"/>
      <c r="G195" s="684"/>
      <c r="H195" s="33"/>
      <c r="I195" s="32"/>
      <c r="J195" s="32"/>
      <c r="K195" s="32"/>
      <c r="L195" s="32"/>
      <c r="M195" s="32"/>
      <c r="N195" s="65"/>
    </row>
    <row r="196" spans="1:14" s="18" customFormat="1" ht="14.45" customHeight="1" x14ac:dyDescent="0.2">
      <c r="A196" s="40"/>
      <c r="B196" s="41"/>
      <c r="C196" s="40"/>
      <c r="D196" s="347" t="s">
        <v>17</v>
      </c>
      <c r="E196" s="743" t="s">
        <v>197</v>
      </c>
      <c r="F196" s="744"/>
      <c r="G196" s="745"/>
      <c r="H196" s="33"/>
      <c r="I196" s="366">
        <f>'Penunjang '!K58</f>
        <v>0</v>
      </c>
      <c r="J196" s="366">
        <f>I196</f>
        <v>0</v>
      </c>
      <c r="K196" s="32"/>
      <c r="L196" s="32"/>
      <c r="M196" s="32"/>
      <c r="N196" s="65"/>
    </row>
    <row r="197" spans="1:14" s="18" customFormat="1" ht="14.45" customHeight="1" x14ac:dyDescent="0.2">
      <c r="A197" s="601"/>
      <c r="B197" s="601"/>
      <c r="C197" s="601"/>
      <c r="D197" s="601" t="s">
        <v>18</v>
      </c>
      <c r="E197" s="743" t="s">
        <v>198</v>
      </c>
      <c r="F197" s="744"/>
      <c r="G197" s="745"/>
      <c r="H197" s="603"/>
      <c r="I197" s="422">
        <f>'Penunjang '!K63</f>
        <v>0</v>
      </c>
      <c r="J197" s="422">
        <f>I197</f>
        <v>0</v>
      </c>
      <c r="K197" s="601"/>
      <c r="L197" s="601"/>
      <c r="M197" s="601"/>
      <c r="N197" s="65"/>
    </row>
    <row r="198" spans="1:14" s="18" customFormat="1" ht="15" customHeight="1" x14ac:dyDescent="0.2">
      <c r="A198" s="724" t="s">
        <v>95</v>
      </c>
      <c r="B198" s="706" t="s">
        <v>21</v>
      </c>
      <c r="C198" s="707"/>
      <c r="D198" s="707"/>
      <c r="E198" s="707"/>
      <c r="F198" s="707"/>
      <c r="G198" s="707"/>
      <c r="H198" s="707"/>
      <c r="I198" s="707"/>
      <c r="J198" s="707"/>
      <c r="K198" s="707"/>
      <c r="L198" s="707"/>
      <c r="M198" s="708"/>
      <c r="N198" s="65"/>
    </row>
    <row r="199" spans="1:14" s="18" customFormat="1" ht="15" customHeight="1" x14ac:dyDescent="0.2">
      <c r="A199" s="725"/>
      <c r="B199" s="727"/>
      <c r="C199" s="728"/>
      <c r="D199" s="728"/>
      <c r="E199" s="728"/>
      <c r="F199" s="728"/>
      <c r="G199" s="729"/>
      <c r="H199" s="730" t="s">
        <v>22</v>
      </c>
      <c r="I199" s="731"/>
      <c r="J199" s="731"/>
      <c r="K199" s="731"/>
      <c r="L199" s="731"/>
      <c r="M199" s="731"/>
      <c r="N199" s="65"/>
    </row>
    <row r="200" spans="1:14" s="18" customFormat="1" ht="15" customHeight="1" x14ac:dyDescent="0.2">
      <c r="A200" s="725"/>
      <c r="B200" s="732" t="s">
        <v>96</v>
      </c>
      <c r="C200" s="733"/>
      <c r="D200" s="733"/>
      <c r="E200" s="733"/>
      <c r="F200" s="733"/>
      <c r="G200" s="734"/>
      <c r="H200" s="735" t="s">
        <v>93</v>
      </c>
      <c r="I200" s="735"/>
      <c r="J200" s="736"/>
      <c r="K200" s="737" t="s">
        <v>94</v>
      </c>
      <c r="L200" s="737"/>
      <c r="M200" s="738"/>
      <c r="N200" s="65"/>
    </row>
    <row r="201" spans="1:14" s="18" customFormat="1" ht="15" customHeight="1" x14ac:dyDescent="0.2">
      <c r="A201" s="726"/>
      <c r="B201" s="739"/>
      <c r="C201" s="740"/>
      <c r="D201" s="740"/>
      <c r="E201" s="740"/>
      <c r="F201" s="740"/>
      <c r="G201" s="741"/>
      <c r="H201" s="602" t="s">
        <v>13</v>
      </c>
      <c r="I201" s="605" t="s">
        <v>14</v>
      </c>
      <c r="J201" s="605" t="s">
        <v>15</v>
      </c>
      <c r="K201" s="602" t="s">
        <v>13</v>
      </c>
      <c r="L201" s="605" t="s">
        <v>14</v>
      </c>
      <c r="M201" s="605" t="s">
        <v>15</v>
      </c>
      <c r="N201" s="65"/>
    </row>
    <row r="202" spans="1:14" s="18" customFormat="1" ht="15" customHeight="1" x14ac:dyDescent="0.2">
      <c r="A202" s="605">
        <v>1</v>
      </c>
      <c r="B202" s="742">
        <v>2</v>
      </c>
      <c r="C202" s="742"/>
      <c r="D202" s="742"/>
      <c r="E202" s="742"/>
      <c r="F202" s="742"/>
      <c r="G202" s="742"/>
      <c r="H202" s="605">
        <v>3</v>
      </c>
      <c r="I202" s="605">
        <v>4</v>
      </c>
      <c r="J202" s="605">
        <v>5</v>
      </c>
      <c r="K202" s="605">
        <v>6</v>
      </c>
      <c r="L202" s="605">
        <v>7</v>
      </c>
      <c r="M202" s="605">
        <v>8</v>
      </c>
      <c r="N202" s="65"/>
    </row>
    <row r="203" spans="1:14" s="18" customFormat="1" ht="14.45" customHeight="1" x14ac:dyDescent="0.2">
      <c r="A203" s="40"/>
      <c r="B203" s="41" t="s">
        <v>108</v>
      </c>
      <c r="C203" s="682" t="s">
        <v>200</v>
      </c>
      <c r="D203" s="683"/>
      <c r="E203" s="683"/>
      <c r="F203" s="683"/>
      <c r="G203" s="684"/>
      <c r="H203" s="33"/>
      <c r="I203" s="32"/>
      <c r="J203" s="32"/>
      <c r="K203" s="32"/>
      <c r="L203" s="32"/>
      <c r="M203" s="32"/>
      <c r="N203" s="65"/>
    </row>
    <row r="204" spans="1:14" s="18" customFormat="1" ht="14.45" customHeight="1" x14ac:dyDescent="0.2">
      <c r="A204" s="40"/>
      <c r="B204" s="41"/>
      <c r="C204" s="29">
        <v>1</v>
      </c>
      <c r="D204" s="682" t="s">
        <v>172</v>
      </c>
      <c r="E204" s="683"/>
      <c r="F204" s="683"/>
      <c r="G204" s="684"/>
      <c r="H204" s="33"/>
      <c r="I204" s="32"/>
      <c r="J204" s="32"/>
      <c r="K204" s="32"/>
      <c r="L204" s="32"/>
      <c r="M204" s="32"/>
      <c r="N204" s="65"/>
    </row>
    <row r="205" spans="1:14" s="18" customFormat="1" ht="14.45" customHeight="1" x14ac:dyDescent="0.2">
      <c r="A205" s="40"/>
      <c r="B205" s="41"/>
      <c r="C205" s="40"/>
      <c r="D205" s="347" t="s">
        <v>17</v>
      </c>
      <c r="E205" s="743" t="s">
        <v>201</v>
      </c>
      <c r="F205" s="744"/>
      <c r="G205" s="745"/>
      <c r="H205" s="33"/>
      <c r="I205" s="366"/>
      <c r="J205" s="366"/>
      <c r="K205" s="32"/>
      <c r="L205" s="32"/>
      <c r="M205" s="32"/>
      <c r="N205" s="65"/>
    </row>
    <row r="206" spans="1:14" s="18" customFormat="1" ht="14.45" customHeight="1" x14ac:dyDescent="0.2">
      <c r="A206" s="40"/>
      <c r="B206" s="41"/>
      <c r="C206" s="40"/>
      <c r="D206" s="346" t="s">
        <v>18</v>
      </c>
      <c r="E206" s="743" t="s">
        <v>202</v>
      </c>
      <c r="F206" s="744"/>
      <c r="G206" s="745"/>
      <c r="H206" s="37"/>
      <c r="I206" s="422"/>
      <c r="J206" s="422"/>
      <c r="K206" s="31"/>
      <c r="L206" s="31"/>
      <c r="M206" s="31"/>
      <c r="N206" s="65"/>
    </row>
    <row r="207" spans="1:14" s="18" customFormat="1" ht="14.45" customHeight="1" x14ac:dyDescent="0.2">
      <c r="A207" s="40"/>
      <c r="B207" s="41"/>
      <c r="C207" s="31"/>
      <c r="D207" s="346" t="s">
        <v>19</v>
      </c>
      <c r="E207" s="743" t="s">
        <v>198</v>
      </c>
      <c r="F207" s="744"/>
      <c r="G207" s="745"/>
      <c r="H207" s="37"/>
      <c r="I207" s="422"/>
      <c r="J207" s="422"/>
      <c r="K207" s="31"/>
      <c r="L207" s="31"/>
      <c r="M207" s="31"/>
      <c r="N207" s="65"/>
    </row>
    <row r="208" spans="1:14" s="18" customFormat="1" ht="14.45" customHeight="1" x14ac:dyDescent="0.2">
      <c r="A208" s="40"/>
      <c r="B208" s="41"/>
      <c r="C208" s="29">
        <v>2</v>
      </c>
      <c r="D208" s="682" t="s">
        <v>173</v>
      </c>
      <c r="E208" s="683"/>
      <c r="F208" s="683"/>
      <c r="G208" s="684"/>
      <c r="H208" s="33"/>
      <c r="I208" s="32"/>
      <c r="J208" s="32"/>
      <c r="K208" s="32"/>
      <c r="L208" s="32"/>
      <c r="M208" s="32"/>
      <c r="N208" s="65"/>
    </row>
    <row r="209" spans="1:14" s="18" customFormat="1" ht="14.45" customHeight="1" x14ac:dyDescent="0.2">
      <c r="A209" s="40"/>
      <c r="B209" s="41"/>
      <c r="C209" s="40"/>
      <c r="D209" s="347" t="s">
        <v>17</v>
      </c>
      <c r="E209" s="743" t="s">
        <v>201</v>
      </c>
      <c r="F209" s="744"/>
      <c r="G209" s="745"/>
      <c r="H209" s="33"/>
      <c r="I209" s="366"/>
      <c r="J209" s="366"/>
      <c r="K209" s="32"/>
      <c r="L209" s="32"/>
      <c r="M209" s="32"/>
      <c r="N209" s="65"/>
    </row>
    <row r="210" spans="1:14" s="18" customFormat="1" ht="14.45" customHeight="1" x14ac:dyDescent="0.2">
      <c r="A210" s="40"/>
      <c r="B210" s="41"/>
      <c r="C210" s="40"/>
      <c r="D210" s="346" t="s">
        <v>18</v>
      </c>
      <c r="E210" s="743" t="s">
        <v>202</v>
      </c>
      <c r="F210" s="744"/>
      <c r="G210" s="745"/>
      <c r="H210" s="37"/>
      <c r="I210" s="422"/>
      <c r="J210" s="422"/>
      <c r="K210" s="31"/>
      <c r="L210" s="31"/>
      <c r="M210" s="31"/>
      <c r="N210" s="65"/>
    </row>
    <row r="211" spans="1:14" s="18" customFormat="1" ht="14.45" customHeight="1" x14ac:dyDescent="0.2">
      <c r="A211" s="40"/>
      <c r="B211" s="31"/>
      <c r="C211" s="31"/>
      <c r="D211" s="346" t="s">
        <v>19</v>
      </c>
      <c r="E211" s="743" t="s">
        <v>198</v>
      </c>
      <c r="F211" s="744"/>
      <c r="G211" s="745"/>
      <c r="H211" s="37"/>
      <c r="I211" s="422"/>
      <c r="J211" s="422"/>
      <c r="K211" s="31"/>
      <c r="L211" s="31"/>
      <c r="M211" s="31"/>
      <c r="N211" s="65"/>
    </row>
    <row r="212" spans="1:14" s="18" customFormat="1" ht="14.45" customHeight="1" x14ac:dyDescent="0.2">
      <c r="A212" s="40"/>
      <c r="B212" s="41" t="s">
        <v>120</v>
      </c>
      <c r="C212" s="682" t="s">
        <v>203</v>
      </c>
      <c r="D212" s="683"/>
      <c r="E212" s="683"/>
      <c r="F212" s="683"/>
      <c r="G212" s="684"/>
      <c r="H212" s="33"/>
      <c r="I212" s="32"/>
      <c r="J212" s="32"/>
      <c r="K212" s="32"/>
      <c r="L212" s="32"/>
      <c r="M212" s="32"/>
      <c r="N212" s="65"/>
    </row>
    <row r="213" spans="1:14" s="18" customFormat="1" ht="29.1" customHeight="1" x14ac:dyDescent="0.2">
      <c r="A213" s="40"/>
      <c r="B213" s="31"/>
      <c r="C213" s="29"/>
      <c r="D213" s="770" t="s">
        <v>204</v>
      </c>
      <c r="E213" s="771"/>
      <c r="F213" s="771"/>
      <c r="G213" s="772"/>
      <c r="H213" s="35"/>
      <c r="I213" s="421"/>
      <c r="J213" s="421"/>
      <c r="K213" s="29"/>
      <c r="L213" s="29"/>
      <c r="M213" s="29"/>
      <c r="N213" s="65"/>
    </row>
    <row r="214" spans="1:14" s="18" customFormat="1" ht="14.45" customHeight="1" x14ac:dyDescent="0.2">
      <c r="A214" s="40"/>
      <c r="B214" s="60" t="s">
        <v>121</v>
      </c>
      <c r="C214" s="749" t="s">
        <v>46</v>
      </c>
      <c r="D214" s="750"/>
      <c r="E214" s="750"/>
      <c r="F214" s="750"/>
      <c r="G214" s="751"/>
      <c r="H214" s="32"/>
      <c r="I214" s="32"/>
      <c r="J214" s="32"/>
      <c r="K214" s="32"/>
      <c r="L214" s="32"/>
      <c r="M214" s="32"/>
      <c r="N214" s="65"/>
    </row>
    <row r="215" spans="1:14" s="18" customFormat="1" ht="14.45" customHeight="1" x14ac:dyDescent="0.2">
      <c r="A215" s="40"/>
      <c r="B215" s="41"/>
      <c r="C215" s="31">
        <v>1</v>
      </c>
      <c r="D215" s="764" t="s">
        <v>205</v>
      </c>
      <c r="E215" s="765"/>
      <c r="F215" s="765"/>
      <c r="G215" s="766"/>
      <c r="H215" s="61"/>
      <c r="I215" s="422"/>
      <c r="J215" s="422"/>
      <c r="K215" s="40"/>
      <c r="L215" s="31"/>
      <c r="M215" s="31"/>
      <c r="N215" s="65"/>
    </row>
    <row r="216" spans="1:14" s="18" customFormat="1" ht="14.45" customHeight="1" x14ac:dyDescent="0.2">
      <c r="A216" s="40"/>
      <c r="B216" s="31"/>
      <c r="C216" s="29">
        <v>2</v>
      </c>
      <c r="D216" s="697" t="s">
        <v>206</v>
      </c>
      <c r="E216" s="698"/>
      <c r="F216" s="698"/>
      <c r="G216" s="699"/>
      <c r="H216" s="35"/>
      <c r="I216" s="421"/>
      <c r="J216" s="421"/>
      <c r="K216" s="29"/>
      <c r="L216" s="29"/>
      <c r="M216" s="29"/>
      <c r="N216" s="65"/>
    </row>
    <row r="217" spans="1:14" s="18" customFormat="1" ht="14.45" customHeight="1" x14ac:dyDescent="0.2">
      <c r="A217" s="40"/>
      <c r="B217" s="29" t="s">
        <v>124</v>
      </c>
      <c r="C217" s="682" t="s">
        <v>74</v>
      </c>
      <c r="D217" s="683"/>
      <c r="E217" s="683"/>
      <c r="F217" s="683"/>
      <c r="G217" s="684"/>
      <c r="H217" s="33"/>
      <c r="I217" s="32"/>
      <c r="J217" s="32"/>
      <c r="K217" s="32"/>
      <c r="L217" s="32"/>
      <c r="M217" s="32"/>
      <c r="N217" s="65"/>
    </row>
    <row r="218" spans="1:14" s="18" customFormat="1" ht="14.45" customHeight="1" x14ac:dyDescent="0.2">
      <c r="A218" s="40"/>
      <c r="B218" s="41"/>
      <c r="C218" s="29">
        <v>1</v>
      </c>
      <c r="D218" s="682" t="s">
        <v>207</v>
      </c>
      <c r="E218" s="683"/>
      <c r="F218" s="683"/>
      <c r="G218" s="684"/>
      <c r="H218" s="33"/>
      <c r="I218" s="32"/>
      <c r="J218" s="32"/>
      <c r="K218" s="32"/>
      <c r="L218" s="32"/>
      <c r="M218" s="32"/>
      <c r="N218" s="65"/>
    </row>
    <row r="219" spans="1:14" s="18" customFormat="1" ht="14.45" customHeight="1" x14ac:dyDescent="0.2">
      <c r="A219" s="40"/>
      <c r="B219" s="41"/>
      <c r="C219" s="53"/>
      <c r="D219" s="27" t="s">
        <v>17</v>
      </c>
      <c r="E219" s="743" t="s">
        <v>208</v>
      </c>
      <c r="F219" s="744"/>
      <c r="G219" s="745"/>
      <c r="H219" s="33"/>
      <c r="I219" s="366"/>
      <c r="J219" s="366"/>
      <c r="K219" s="32"/>
      <c r="L219" s="32"/>
      <c r="M219" s="32"/>
      <c r="N219" s="65"/>
    </row>
    <row r="220" spans="1:14" s="18" customFormat="1" ht="14.45" customHeight="1" x14ac:dyDescent="0.2">
      <c r="A220" s="40"/>
      <c r="B220" s="41"/>
      <c r="C220" s="48"/>
      <c r="D220" s="348" t="s">
        <v>18</v>
      </c>
      <c r="E220" s="743" t="s">
        <v>198</v>
      </c>
      <c r="F220" s="744"/>
      <c r="G220" s="745"/>
      <c r="H220" s="37"/>
      <c r="I220" s="422"/>
      <c r="J220" s="422"/>
      <c r="K220" s="31"/>
      <c r="L220" s="31"/>
      <c r="M220" s="31"/>
      <c r="N220" s="65"/>
    </row>
    <row r="221" spans="1:14" s="18" customFormat="1" ht="14.45" customHeight="1" x14ac:dyDescent="0.2">
      <c r="A221" s="40"/>
      <c r="B221" s="41"/>
      <c r="C221" s="29">
        <v>2</v>
      </c>
      <c r="D221" s="682" t="s">
        <v>209</v>
      </c>
      <c r="E221" s="683"/>
      <c r="F221" s="683"/>
      <c r="G221" s="684"/>
      <c r="H221" s="33"/>
      <c r="I221" s="32"/>
      <c r="J221" s="32"/>
      <c r="K221" s="32"/>
      <c r="L221" s="32"/>
      <c r="M221" s="32"/>
      <c r="N221" s="65"/>
    </row>
    <row r="222" spans="1:14" s="18" customFormat="1" ht="14.45" customHeight="1" x14ac:dyDescent="0.2">
      <c r="A222" s="40"/>
      <c r="B222" s="41"/>
      <c r="C222" s="53"/>
      <c r="D222" s="27" t="s">
        <v>17</v>
      </c>
      <c r="E222" s="743" t="s">
        <v>208</v>
      </c>
      <c r="F222" s="744"/>
      <c r="G222" s="745"/>
      <c r="H222" s="33"/>
      <c r="I222" s="366"/>
      <c r="J222" s="366"/>
      <c r="K222" s="32"/>
      <c r="L222" s="32"/>
      <c r="M222" s="32"/>
      <c r="N222" s="65"/>
    </row>
    <row r="223" spans="1:14" s="18" customFormat="1" ht="14.45" customHeight="1" x14ac:dyDescent="0.2">
      <c r="A223" s="40"/>
      <c r="B223" s="31"/>
      <c r="C223" s="48"/>
      <c r="D223" s="348" t="s">
        <v>18</v>
      </c>
      <c r="E223" s="743" t="s">
        <v>198</v>
      </c>
      <c r="F223" s="744"/>
      <c r="G223" s="745"/>
      <c r="H223" s="37"/>
      <c r="I223" s="422"/>
      <c r="J223" s="422"/>
      <c r="K223" s="31"/>
      <c r="L223" s="31"/>
      <c r="M223" s="31"/>
      <c r="N223" s="65"/>
    </row>
    <row r="224" spans="1:14" s="18" customFormat="1" ht="14.45" customHeight="1" x14ac:dyDescent="0.2">
      <c r="A224" s="40"/>
      <c r="B224" s="41" t="s">
        <v>127</v>
      </c>
      <c r="C224" s="682" t="s">
        <v>210</v>
      </c>
      <c r="D224" s="683"/>
      <c r="E224" s="683"/>
      <c r="F224" s="683"/>
      <c r="G224" s="684"/>
      <c r="H224" s="64"/>
      <c r="I224" s="40"/>
      <c r="J224" s="40"/>
      <c r="K224" s="40"/>
      <c r="L224" s="40"/>
      <c r="M224" s="40"/>
      <c r="N224" s="65"/>
    </row>
    <row r="225" spans="1:14" s="18" customFormat="1" ht="14.45" customHeight="1" x14ac:dyDescent="0.2">
      <c r="A225" s="40"/>
      <c r="B225" s="41"/>
      <c r="C225" s="29">
        <v>1</v>
      </c>
      <c r="D225" s="682" t="s">
        <v>211</v>
      </c>
      <c r="E225" s="683"/>
      <c r="F225" s="683"/>
      <c r="G225" s="684"/>
      <c r="H225" s="33"/>
      <c r="I225" s="32"/>
      <c r="J225" s="32"/>
      <c r="K225" s="32"/>
      <c r="L225" s="32"/>
      <c r="M225" s="32"/>
      <c r="N225" s="65"/>
    </row>
    <row r="226" spans="1:14" s="18" customFormat="1" ht="14.45" customHeight="1" x14ac:dyDescent="0.2">
      <c r="A226" s="40"/>
      <c r="B226" s="41"/>
      <c r="C226" s="53"/>
      <c r="D226" s="27" t="s">
        <v>17</v>
      </c>
      <c r="E226" s="743" t="s">
        <v>212</v>
      </c>
      <c r="F226" s="744"/>
      <c r="G226" s="745"/>
      <c r="H226" s="33"/>
      <c r="I226" s="366"/>
      <c r="J226" s="366"/>
      <c r="K226" s="32"/>
      <c r="L226" s="32"/>
      <c r="M226" s="32"/>
      <c r="N226" s="65"/>
    </row>
    <row r="227" spans="1:14" s="18" customFormat="1" ht="14.45" customHeight="1" x14ac:dyDescent="0.2">
      <c r="A227" s="40"/>
      <c r="B227" s="41"/>
      <c r="C227" s="53"/>
      <c r="D227" s="348" t="s">
        <v>18</v>
      </c>
      <c r="E227" s="743" t="s">
        <v>213</v>
      </c>
      <c r="F227" s="744"/>
      <c r="G227" s="745"/>
      <c r="H227" s="37"/>
      <c r="I227" s="422"/>
      <c r="J227" s="422"/>
      <c r="K227" s="31"/>
      <c r="L227" s="31"/>
      <c r="M227" s="31"/>
      <c r="N227" s="65"/>
    </row>
    <row r="228" spans="1:14" s="18" customFormat="1" ht="14.45" customHeight="1" x14ac:dyDescent="0.2">
      <c r="A228" s="40"/>
      <c r="B228" s="41"/>
      <c r="C228" s="48"/>
      <c r="D228" s="348" t="s">
        <v>19</v>
      </c>
      <c r="E228" s="743" t="s">
        <v>214</v>
      </c>
      <c r="F228" s="744"/>
      <c r="G228" s="745"/>
      <c r="H228" s="37"/>
      <c r="I228" s="422"/>
      <c r="J228" s="422"/>
      <c r="K228" s="31"/>
      <c r="L228" s="31"/>
      <c r="M228" s="31"/>
      <c r="N228" s="65"/>
    </row>
    <row r="229" spans="1:14" s="18" customFormat="1" ht="14.45" customHeight="1" x14ac:dyDescent="0.2">
      <c r="A229" s="40"/>
      <c r="B229" s="41"/>
      <c r="C229" s="29">
        <v>2</v>
      </c>
      <c r="D229" s="682" t="s">
        <v>215</v>
      </c>
      <c r="E229" s="683"/>
      <c r="F229" s="683"/>
      <c r="G229" s="684"/>
      <c r="H229" s="33"/>
      <c r="I229" s="32"/>
      <c r="J229" s="32"/>
      <c r="K229" s="32"/>
      <c r="L229" s="32"/>
      <c r="M229" s="32"/>
      <c r="N229" s="65"/>
    </row>
    <row r="230" spans="1:14" s="18" customFormat="1" ht="14.45" customHeight="1" x14ac:dyDescent="0.2">
      <c r="A230" s="40"/>
      <c r="B230" s="41"/>
      <c r="C230" s="53"/>
      <c r="D230" s="27" t="s">
        <v>17</v>
      </c>
      <c r="E230" s="743" t="s">
        <v>172</v>
      </c>
      <c r="F230" s="744"/>
      <c r="G230" s="745"/>
      <c r="H230" s="33"/>
      <c r="I230" s="366"/>
      <c r="J230" s="366"/>
      <c r="K230" s="32"/>
      <c r="L230" s="32"/>
      <c r="M230" s="32"/>
      <c r="N230" s="65"/>
    </row>
    <row r="231" spans="1:14" s="18" customFormat="1" ht="14.45" customHeight="1" x14ac:dyDescent="0.2">
      <c r="A231" s="40"/>
      <c r="B231" s="41"/>
      <c r="C231" s="53"/>
      <c r="D231" s="348" t="s">
        <v>18</v>
      </c>
      <c r="E231" s="743" t="s">
        <v>173</v>
      </c>
      <c r="F231" s="744"/>
      <c r="G231" s="745"/>
      <c r="H231" s="37"/>
      <c r="I231" s="422"/>
      <c r="J231" s="422"/>
      <c r="K231" s="31"/>
      <c r="L231" s="31"/>
      <c r="M231" s="31"/>
      <c r="N231" s="65"/>
    </row>
    <row r="232" spans="1:14" s="18" customFormat="1" ht="14.45" customHeight="1" x14ac:dyDescent="0.2">
      <c r="A232" s="40"/>
      <c r="B232" s="31"/>
      <c r="C232" s="48"/>
      <c r="D232" s="348" t="s">
        <v>19</v>
      </c>
      <c r="E232" s="743" t="s">
        <v>216</v>
      </c>
      <c r="F232" s="744"/>
      <c r="G232" s="745"/>
      <c r="H232" s="37"/>
      <c r="I232" s="422"/>
      <c r="J232" s="422"/>
      <c r="K232" s="31"/>
      <c r="L232" s="31"/>
      <c r="M232" s="31"/>
      <c r="N232" s="65"/>
    </row>
    <row r="233" spans="1:14" s="18" customFormat="1" ht="27.95" customHeight="1" x14ac:dyDescent="0.2">
      <c r="A233" s="40"/>
      <c r="B233" s="60" t="s">
        <v>129</v>
      </c>
      <c r="C233" s="749" t="s">
        <v>217</v>
      </c>
      <c r="D233" s="750"/>
      <c r="E233" s="750"/>
      <c r="F233" s="750"/>
      <c r="G233" s="751"/>
      <c r="H233" s="64"/>
      <c r="I233" s="40"/>
      <c r="J233" s="40"/>
      <c r="K233" s="40"/>
      <c r="L233" s="40"/>
      <c r="M233" s="40"/>
      <c r="N233" s="65"/>
    </row>
    <row r="234" spans="1:14" s="18" customFormat="1" ht="14.45" customHeight="1" x14ac:dyDescent="0.2">
      <c r="A234" s="40"/>
      <c r="B234" s="41"/>
      <c r="C234" s="32">
        <v>1</v>
      </c>
      <c r="D234" s="682" t="s">
        <v>218</v>
      </c>
      <c r="E234" s="683"/>
      <c r="F234" s="683"/>
      <c r="G234" s="684"/>
      <c r="H234" s="33"/>
      <c r="I234" s="366"/>
      <c r="J234" s="366"/>
      <c r="K234" s="32"/>
      <c r="L234" s="32"/>
      <c r="M234" s="32"/>
      <c r="N234" s="65"/>
    </row>
    <row r="235" spans="1:14" s="18" customFormat="1" ht="14.45" customHeight="1" x14ac:dyDescent="0.2">
      <c r="A235" s="40"/>
      <c r="B235" s="41"/>
      <c r="C235" s="31">
        <v>2</v>
      </c>
      <c r="D235" s="682" t="s">
        <v>219</v>
      </c>
      <c r="E235" s="683"/>
      <c r="F235" s="683"/>
      <c r="G235" s="684"/>
      <c r="H235" s="61"/>
      <c r="I235" s="422"/>
      <c r="J235" s="422"/>
      <c r="K235" s="40"/>
      <c r="L235" s="31"/>
      <c r="M235" s="31"/>
      <c r="N235" s="65"/>
    </row>
    <row r="236" spans="1:14" s="18" customFormat="1" ht="14.45" customHeight="1" x14ac:dyDescent="0.2">
      <c r="A236" s="40"/>
      <c r="B236" s="31"/>
      <c r="C236" s="32">
        <v>3</v>
      </c>
      <c r="D236" s="682" t="s">
        <v>220</v>
      </c>
      <c r="E236" s="683"/>
      <c r="F236" s="683"/>
      <c r="G236" s="684"/>
      <c r="H236" s="27"/>
      <c r="I236" s="366"/>
      <c r="J236" s="366"/>
      <c r="K236" s="32"/>
      <c r="L236" s="32"/>
      <c r="M236" s="32"/>
      <c r="N236" s="65"/>
    </row>
    <row r="237" spans="1:14" s="18" customFormat="1" ht="14.45" customHeight="1" x14ac:dyDescent="0.2">
      <c r="A237" s="40"/>
      <c r="B237" s="41" t="s">
        <v>1</v>
      </c>
      <c r="C237" s="749" t="s">
        <v>567</v>
      </c>
      <c r="D237" s="750"/>
      <c r="E237" s="750"/>
      <c r="F237" s="750"/>
      <c r="G237" s="751"/>
      <c r="H237" s="64"/>
      <c r="I237" s="40"/>
      <c r="J237" s="40"/>
      <c r="K237" s="40"/>
      <c r="L237" s="40"/>
      <c r="M237" s="40"/>
      <c r="N237" s="65"/>
    </row>
    <row r="238" spans="1:14" s="18" customFormat="1" ht="14.45" customHeight="1" x14ac:dyDescent="0.2">
      <c r="A238" s="40"/>
      <c r="B238" s="41"/>
      <c r="C238" s="32">
        <v>1</v>
      </c>
      <c r="D238" s="682" t="s">
        <v>172</v>
      </c>
      <c r="E238" s="683"/>
      <c r="F238" s="683"/>
      <c r="G238" s="684"/>
      <c r="H238" s="33"/>
      <c r="I238" s="366"/>
      <c r="J238" s="366"/>
      <c r="K238" s="32"/>
      <c r="L238" s="32"/>
      <c r="M238" s="32"/>
      <c r="N238" s="65"/>
    </row>
    <row r="239" spans="1:14" s="18" customFormat="1" ht="14.45" customHeight="1" x14ac:dyDescent="0.2">
      <c r="A239" s="40"/>
      <c r="B239" s="41"/>
      <c r="C239" s="31">
        <v>2</v>
      </c>
      <c r="D239" s="682" t="s">
        <v>173</v>
      </c>
      <c r="E239" s="683"/>
      <c r="F239" s="683"/>
      <c r="G239" s="684"/>
      <c r="H239" s="61"/>
      <c r="I239" s="422"/>
      <c r="J239" s="422"/>
      <c r="K239" s="40"/>
      <c r="L239" s="31"/>
      <c r="M239" s="31"/>
      <c r="N239" s="65"/>
    </row>
    <row r="240" spans="1:14" s="18" customFormat="1" ht="14.45" customHeight="1" x14ac:dyDescent="0.2">
      <c r="A240" s="40"/>
      <c r="B240" s="31"/>
      <c r="C240" s="32">
        <v>3</v>
      </c>
      <c r="D240" s="682" t="s">
        <v>221</v>
      </c>
      <c r="E240" s="683"/>
      <c r="F240" s="683"/>
      <c r="G240" s="684"/>
      <c r="H240" s="35"/>
      <c r="I240" s="421"/>
      <c r="J240" s="421"/>
      <c r="K240" s="29"/>
      <c r="L240" s="29"/>
      <c r="M240" s="29"/>
      <c r="N240" s="65"/>
    </row>
    <row r="241" spans="1:14" s="18" customFormat="1" ht="14.45" customHeight="1" x14ac:dyDescent="0.2">
      <c r="A241" s="40"/>
      <c r="B241" s="41" t="s">
        <v>133</v>
      </c>
      <c r="C241" s="682" t="s">
        <v>222</v>
      </c>
      <c r="D241" s="683"/>
      <c r="E241" s="683"/>
      <c r="F241" s="683"/>
      <c r="G241" s="684"/>
      <c r="H241" s="33"/>
      <c r="I241" s="32"/>
      <c r="J241" s="32"/>
      <c r="K241" s="32"/>
      <c r="L241" s="32"/>
      <c r="M241" s="32"/>
      <c r="N241" s="65"/>
    </row>
    <row r="242" spans="1:14" s="18" customFormat="1" ht="14.45" customHeight="1" x14ac:dyDescent="0.2">
      <c r="A242" s="40"/>
      <c r="B242" s="31"/>
      <c r="C242" s="29"/>
      <c r="D242" s="770" t="s">
        <v>223</v>
      </c>
      <c r="E242" s="771"/>
      <c r="F242" s="771"/>
      <c r="G242" s="772"/>
      <c r="H242" s="35"/>
      <c r="I242" s="421"/>
      <c r="J242" s="421"/>
      <c r="K242" s="29"/>
      <c r="L242" s="29"/>
      <c r="M242" s="29"/>
      <c r="N242" s="65"/>
    </row>
    <row r="243" spans="1:14" s="18" customFormat="1" ht="14.45" customHeight="1" x14ac:dyDescent="0.2">
      <c r="A243" s="70"/>
      <c r="B243" s="600" t="s">
        <v>137</v>
      </c>
      <c r="C243" s="777" t="s">
        <v>682</v>
      </c>
      <c r="D243" s="777"/>
      <c r="E243" s="777"/>
      <c r="F243" s="777"/>
      <c r="G243" s="778"/>
      <c r="H243" s="604"/>
      <c r="I243" s="421"/>
      <c r="J243" s="421"/>
      <c r="K243" s="600"/>
      <c r="L243" s="600"/>
      <c r="M243" s="600"/>
    </row>
    <row r="244" spans="1:14" s="18" customFormat="1" ht="25.9" customHeight="1" x14ac:dyDescent="0.2">
      <c r="A244" s="70"/>
      <c r="B244" s="609"/>
      <c r="C244" s="374">
        <v>1</v>
      </c>
      <c r="D244" s="779" t="s">
        <v>683</v>
      </c>
      <c r="E244" s="779"/>
      <c r="F244" s="779"/>
      <c r="G244" s="779"/>
      <c r="H244" s="604"/>
      <c r="I244" s="421"/>
      <c r="J244" s="421"/>
      <c r="K244" s="600"/>
      <c r="L244" s="600"/>
      <c r="M244" s="600"/>
    </row>
    <row r="245" spans="1:14" s="18" customFormat="1" ht="25.9" customHeight="1" x14ac:dyDescent="0.2">
      <c r="A245" s="70"/>
      <c r="B245" s="601"/>
      <c r="C245" s="374">
        <v>2</v>
      </c>
      <c r="D245" s="779" t="s">
        <v>684</v>
      </c>
      <c r="E245" s="779"/>
      <c r="F245" s="779"/>
      <c r="G245" s="779"/>
      <c r="H245" s="604"/>
      <c r="I245" s="421"/>
      <c r="J245" s="421"/>
      <c r="K245" s="600"/>
      <c r="L245" s="600"/>
      <c r="M245" s="600"/>
    </row>
    <row r="246" spans="1:14" s="18" customFormat="1" ht="15" customHeight="1" x14ac:dyDescent="0.2">
      <c r="A246" s="774" t="s">
        <v>224</v>
      </c>
      <c r="B246" s="775"/>
      <c r="C246" s="775"/>
      <c r="D246" s="775"/>
      <c r="E246" s="775"/>
      <c r="F246" s="775"/>
      <c r="G246" s="776"/>
      <c r="H246" s="57"/>
      <c r="I246" s="19">
        <f>SUM(I189:I197)+SUM(I205:I245)</f>
        <v>0</v>
      </c>
      <c r="J246" s="19">
        <f>SUM(J189:J197)+SUM(J205:J245)</f>
        <v>0</v>
      </c>
      <c r="K246" s="57"/>
      <c r="L246" s="57"/>
      <c r="M246" s="57"/>
      <c r="N246" s="65"/>
    </row>
    <row r="247" spans="1:14" s="18" customFormat="1" ht="15" customHeight="1" x14ac:dyDescent="0.2">
      <c r="A247" s="38" t="s">
        <v>26</v>
      </c>
      <c r="B247" s="59" t="s">
        <v>225</v>
      </c>
      <c r="C247" s="66"/>
      <c r="D247" s="55"/>
      <c r="E247" s="354"/>
      <c r="F247" s="55"/>
      <c r="G247" s="55"/>
      <c r="H247" s="55"/>
      <c r="I247" s="55"/>
      <c r="J247" s="55"/>
      <c r="K247" s="55"/>
      <c r="L247" s="55"/>
      <c r="M247" s="30"/>
      <c r="N247" s="65"/>
    </row>
    <row r="248" spans="1:14" s="18" customFormat="1" ht="15" customHeight="1" x14ac:dyDescent="0.2">
      <c r="A248" s="29"/>
      <c r="B248" s="128" t="s">
        <v>269</v>
      </c>
      <c r="C248" s="127"/>
      <c r="D248" s="127"/>
      <c r="E248" s="390"/>
      <c r="F248" s="127"/>
      <c r="G248" s="129"/>
      <c r="H248" s="68"/>
      <c r="I248" s="67"/>
      <c r="J248" s="67"/>
      <c r="K248" s="67"/>
      <c r="L248" s="67"/>
      <c r="M248" s="69"/>
      <c r="N248" s="65"/>
    </row>
    <row r="249" spans="1:14" s="18" customFormat="1" ht="15" customHeight="1" x14ac:dyDescent="0.2">
      <c r="A249" s="40"/>
      <c r="B249" s="124" t="s">
        <v>270</v>
      </c>
      <c r="C249" s="81"/>
      <c r="D249" s="81"/>
      <c r="E249" s="391"/>
      <c r="F249" s="81"/>
      <c r="G249" s="130"/>
      <c r="H249" s="72"/>
      <c r="I249" s="137" t="str">
        <f>Master!C44</f>
        <v xml:space="preserve">Malang, </v>
      </c>
      <c r="J249" s="71"/>
      <c r="K249" s="71"/>
      <c r="L249" s="71"/>
      <c r="M249" s="54"/>
      <c r="N249" s="65"/>
    </row>
    <row r="250" spans="1:14" s="18" customFormat="1" ht="15" customHeight="1" x14ac:dyDescent="0.2">
      <c r="A250" s="40"/>
      <c r="B250" s="135" t="s">
        <v>271</v>
      </c>
      <c r="C250" s="81"/>
      <c r="D250" s="81"/>
      <c r="E250" s="391"/>
      <c r="F250" s="81"/>
      <c r="G250" s="130"/>
      <c r="H250" s="72"/>
      <c r="I250" s="71" t="str">
        <f>Master!C42 &amp;","</f>
        <v>Ketua Departemen Sosial Ekonomi Pertanian,</v>
      </c>
      <c r="J250" s="71"/>
      <c r="K250" s="71"/>
      <c r="L250" s="71"/>
      <c r="M250" s="54"/>
      <c r="N250" s="65"/>
    </row>
    <row r="251" spans="1:14" s="18" customFormat="1" ht="15" customHeight="1" x14ac:dyDescent="0.2">
      <c r="A251" s="40"/>
      <c r="B251" s="136" t="s">
        <v>226</v>
      </c>
      <c r="C251" s="126"/>
      <c r="D251" s="81"/>
      <c r="E251" s="391"/>
      <c r="F251" s="81"/>
      <c r="G251" s="130"/>
      <c r="H251" s="72"/>
      <c r="I251" s="73"/>
      <c r="J251" s="71"/>
      <c r="K251" s="71"/>
      <c r="L251" s="71"/>
      <c r="M251" s="54"/>
      <c r="N251" s="65"/>
    </row>
    <row r="252" spans="1:14" s="18" customFormat="1" ht="15" customHeight="1" x14ac:dyDescent="0.2">
      <c r="A252" s="40"/>
      <c r="B252" s="135" t="s">
        <v>272</v>
      </c>
      <c r="C252" s="81"/>
      <c r="D252" s="81"/>
      <c r="E252" s="391"/>
      <c r="F252" s="81"/>
      <c r="G252" s="130"/>
      <c r="H252" s="72"/>
      <c r="I252" s="126"/>
      <c r="J252" s="71"/>
      <c r="K252" s="71"/>
      <c r="L252" s="71"/>
      <c r="M252" s="54"/>
      <c r="N252" s="65"/>
    </row>
    <row r="253" spans="1:14" s="18" customFormat="1" ht="15" customHeight="1" x14ac:dyDescent="0.2">
      <c r="A253" s="40"/>
      <c r="B253" s="108"/>
      <c r="C253" s="81"/>
      <c r="D253" s="81"/>
      <c r="E253" s="391"/>
      <c r="F253" s="81"/>
      <c r="G253" s="130"/>
      <c r="H253" s="72"/>
      <c r="I253" s="71"/>
      <c r="J253" s="71"/>
      <c r="K253" s="71"/>
      <c r="L253" s="71"/>
      <c r="M253" s="54"/>
      <c r="N253" s="65"/>
    </row>
    <row r="254" spans="1:14" s="18" customFormat="1" ht="15" customHeight="1" x14ac:dyDescent="0.2">
      <c r="A254" s="40"/>
      <c r="B254" s="108"/>
      <c r="C254" s="81"/>
      <c r="D254" s="81"/>
      <c r="E254" s="391"/>
      <c r="F254" s="81"/>
      <c r="G254" s="130"/>
      <c r="H254" s="72"/>
      <c r="I254" s="71"/>
      <c r="J254" s="71"/>
      <c r="K254" s="71"/>
      <c r="L254" s="71"/>
      <c r="M254" s="54"/>
      <c r="N254" s="65"/>
    </row>
    <row r="255" spans="1:14" s="18" customFormat="1" ht="15" customHeight="1" x14ac:dyDescent="0.2">
      <c r="A255" s="40"/>
      <c r="B255" s="108"/>
      <c r="C255" s="81"/>
      <c r="D255" s="81"/>
      <c r="E255" s="391"/>
      <c r="F255" s="81"/>
      <c r="G255" s="130"/>
      <c r="H255" s="72"/>
      <c r="I255" s="6" t="str">
        <f>Master!C39</f>
        <v>Hery Toiba, S.P., M.P., Ph.D.</v>
      </c>
      <c r="J255" s="71"/>
      <c r="K255" s="71"/>
      <c r="L255" s="71"/>
      <c r="M255" s="54"/>
      <c r="N255" s="65"/>
    </row>
    <row r="256" spans="1:14" s="18" customFormat="1" ht="15" customHeight="1" x14ac:dyDescent="0.2">
      <c r="A256" s="31"/>
      <c r="B256" s="105"/>
      <c r="C256" s="131"/>
      <c r="D256" s="131"/>
      <c r="E256" s="342"/>
      <c r="F256" s="131"/>
      <c r="G256" s="132"/>
      <c r="H256" s="74"/>
      <c r="I256" s="125" t="str">
        <f>"NIP. "&amp;Master!C40</f>
        <v>NIP. 197209082003121001</v>
      </c>
      <c r="J256" s="62"/>
      <c r="K256" s="62"/>
      <c r="L256" s="62"/>
      <c r="M256" s="63"/>
      <c r="N256" s="65"/>
    </row>
    <row r="257" spans="1:14" s="18" customFormat="1" ht="15" customHeight="1" x14ac:dyDescent="0.2">
      <c r="A257" s="38" t="s">
        <v>28</v>
      </c>
      <c r="B257" s="58" t="s">
        <v>227</v>
      </c>
      <c r="C257" s="66"/>
      <c r="D257" s="55"/>
      <c r="E257" s="354"/>
      <c r="F257" s="55"/>
      <c r="G257" s="55"/>
      <c r="H257" s="55"/>
      <c r="I257" s="55"/>
      <c r="J257" s="55"/>
      <c r="K257" s="55"/>
      <c r="L257" s="55"/>
      <c r="M257" s="30"/>
      <c r="N257" s="65"/>
    </row>
    <row r="258" spans="1:14" s="18" customFormat="1" ht="15" customHeight="1" x14ac:dyDescent="0.2">
      <c r="A258" s="29"/>
      <c r="B258" s="28"/>
      <c r="C258" s="76"/>
      <c r="D258" s="76"/>
      <c r="E258" s="384"/>
      <c r="F258" s="76"/>
      <c r="G258" s="76"/>
      <c r="H258" s="77"/>
      <c r="I258" s="71"/>
      <c r="J258" s="76"/>
      <c r="K258" s="76"/>
      <c r="L258" s="76"/>
      <c r="M258" s="69"/>
      <c r="N258" s="65"/>
    </row>
    <row r="259" spans="1:14" s="18" customFormat="1" ht="15" customHeight="1" x14ac:dyDescent="0.2">
      <c r="A259" s="40"/>
      <c r="B259" s="70"/>
      <c r="C259" s="133"/>
      <c r="D259" s="133"/>
      <c r="E259" s="392"/>
      <c r="F259" s="133"/>
      <c r="G259" s="133"/>
      <c r="H259" s="134"/>
      <c r="I259" s="137" t="s">
        <v>576</v>
      </c>
      <c r="J259" s="133"/>
      <c r="K259" s="133"/>
      <c r="L259" s="133"/>
      <c r="M259" s="54"/>
      <c r="N259" s="507" t="s">
        <v>576</v>
      </c>
    </row>
    <row r="260" spans="1:14" s="18" customFormat="1" ht="15" customHeight="1" x14ac:dyDescent="0.2">
      <c r="A260" s="40"/>
      <c r="B260" s="70"/>
      <c r="C260" s="133"/>
      <c r="D260" s="133"/>
      <c r="E260" s="392"/>
      <c r="F260" s="133"/>
      <c r="G260" s="133"/>
      <c r="H260" s="134"/>
      <c r="I260" s="71" t="s">
        <v>280</v>
      </c>
      <c r="J260" s="133"/>
      <c r="K260" s="133"/>
      <c r="L260" s="133"/>
      <c r="M260" s="54"/>
      <c r="N260" s="65" t="s">
        <v>609</v>
      </c>
    </row>
    <row r="261" spans="1:14" s="18" customFormat="1" ht="15" customHeight="1" x14ac:dyDescent="0.2">
      <c r="A261" s="40"/>
      <c r="B261" s="70"/>
      <c r="C261" s="133"/>
      <c r="D261" s="133"/>
      <c r="E261" s="392"/>
      <c r="F261" s="133"/>
      <c r="G261" s="133"/>
      <c r="H261" s="134"/>
      <c r="I261" s="71"/>
      <c r="J261" s="133"/>
      <c r="K261" s="133"/>
      <c r="L261" s="133"/>
      <c r="M261" s="54"/>
      <c r="N261" s="65"/>
    </row>
    <row r="262" spans="1:14" s="18" customFormat="1" ht="15" customHeight="1" x14ac:dyDescent="0.2">
      <c r="A262" s="40"/>
      <c r="B262" s="70"/>
      <c r="C262" s="78"/>
      <c r="D262" s="71"/>
      <c r="E262" s="61"/>
      <c r="F262" s="71"/>
      <c r="G262" s="71"/>
      <c r="H262" s="72"/>
      <c r="I262" s="71"/>
      <c r="J262" s="71"/>
      <c r="K262" s="71"/>
      <c r="L262" s="71"/>
      <c r="M262" s="54"/>
      <c r="N262" s="65"/>
    </row>
    <row r="263" spans="1:14" s="18" customFormat="1" ht="15" customHeight="1" x14ac:dyDescent="0.2">
      <c r="A263" s="40"/>
      <c r="B263" s="79"/>
      <c r="C263" s="80"/>
      <c r="D263" s="80"/>
      <c r="E263" s="393"/>
      <c r="F263" s="71"/>
      <c r="G263" s="71"/>
      <c r="H263" s="72"/>
      <c r="I263" s="71"/>
      <c r="J263" s="71"/>
      <c r="K263" s="71"/>
      <c r="L263" s="71"/>
      <c r="M263" s="54"/>
      <c r="N263" s="65"/>
    </row>
    <row r="264" spans="1:14" s="18" customFormat="1" ht="15" customHeight="1" x14ac:dyDescent="0.2">
      <c r="A264" s="40"/>
      <c r="B264" s="79"/>
      <c r="C264" s="80"/>
      <c r="D264" s="80"/>
      <c r="E264" s="393"/>
      <c r="F264" s="71"/>
      <c r="G264" s="71"/>
      <c r="H264" s="72"/>
      <c r="I264" s="81" t="str">
        <f>Master!B25</f>
        <v>Prof. Dr. Ir. Nuhfil Hanani AR., M.S.</v>
      </c>
      <c r="J264" s="71"/>
      <c r="K264" s="71"/>
      <c r="L264" s="71"/>
      <c r="M264" s="54"/>
      <c r="N264" s="588" t="str">
        <f>Master!B33</f>
        <v>Dr. Ir. Damanhuri, MS.</v>
      </c>
    </row>
    <row r="265" spans="1:14" s="18" customFormat="1" ht="15" customHeight="1" x14ac:dyDescent="0.2">
      <c r="A265" s="31"/>
      <c r="B265" s="36"/>
      <c r="C265" s="82"/>
      <c r="D265" s="62"/>
      <c r="E265" s="349"/>
      <c r="F265" s="62"/>
      <c r="G265" s="62"/>
      <c r="H265" s="74"/>
      <c r="I265" s="75" t="str">
        <f>Master!B26</f>
        <v>NIP 195811281983031005</v>
      </c>
      <c r="J265" s="62"/>
      <c r="K265" s="62"/>
      <c r="L265" s="62"/>
      <c r="M265" s="63"/>
      <c r="N265" s="589" t="str">
        <f>Master!B34</f>
        <v>NIP 196211231987031002</v>
      </c>
    </row>
    <row r="266" spans="1:14" s="18" customFormat="1" ht="15" customHeight="1" x14ac:dyDescent="0.2">
      <c r="A266" s="38" t="s">
        <v>191</v>
      </c>
      <c r="B266" s="58" t="s">
        <v>228</v>
      </c>
      <c r="C266" s="66"/>
      <c r="D266" s="55"/>
      <c r="E266" s="354"/>
      <c r="F266" s="55"/>
      <c r="G266" s="55"/>
      <c r="H266" s="55"/>
      <c r="I266" s="55"/>
      <c r="J266" s="55"/>
      <c r="K266" s="55"/>
      <c r="L266" s="55"/>
      <c r="M266" s="30"/>
      <c r="N266" s="65"/>
    </row>
    <row r="267" spans="1:14" s="18" customFormat="1" ht="15" customHeight="1" x14ac:dyDescent="0.2">
      <c r="A267" s="29"/>
      <c r="B267" s="28"/>
      <c r="C267" s="76"/>
      <c r="D267" s="76"/>
      <c r="E267" s="384"/>
      <c r="F267" s="76"/>
      <c r="G267" s="76"/>
      <c r="H267" s="77"/>
      <c r="I267" s="71"/>
      <c r="J267" s="76"/>
      <c r="K267" s="76"/>
      <c r="L267" s="76"/>
      <c r="M267" s="69"/>
      <c r="N267" s="65"/>
    </row>
    <row r="268" spans="1:14" s="18" customFormat="1" ht="15" customHeight="1" x14ac:dyDescent="0.2">
      <c r="A268" s="40"/>
      <c r="B268" s="70"/>
      <c r="C268" s="133"/>
      <c r="D268" s="133"/>
      <c r="E268" s="392"/>
      <c r="F268" s="133"/>
      <c r="G268" s="133"/>
      <c r="H268" s="134"/>
      <c r="I268" s="71" t="s">
        <v>281</v>
      </c>
      <c r="J268" s="133"/>
      <c r="K268" s="133"/>
      <c r="L268" s="133"/>
      <c r="M268" s="54"/>
      <c r="N268" s="71" t="s">
        <v>611</v>
      </c>
    </row>
    <row r="269" spans="1:14" s="18" customFormat="1" ht="15" customHeight="1" x14ac:dyDescent="0.2">
      <c r="A269" s="40"/>
      <c r="B269" s="70"/>
      <c r="C269" s="133"/>
      <c r="D269" s="133"/>
      <c r="E269" s="392"/>
      <c r="F269" s="133"/>
      <c r="G269" s="133"/>
      <c r="H269" s="134"/>
      <c r="I269" s="71" t="s">
        <v>290</v>
      </c>
      <c r="J269" s="133"/>
      <c r="K269" s="133"/>
      <c r="L269" s="133"/>
      <c r="M269" s="54"/>
      <c r="N269" s="71" t="s">
        <v>612</v>
      </c>
    </row>
    <row r="270" spans="1:14" s="18" customFormat="1" ht="15" customHeight="1" x14ac:dyDescent="0.2">
      <c r="A270" s="40"/>
      <c r="B270" s="70"/>
      <c r="C270" s="133"/>
      <c r="D270" s="133"/>
      <c r="E270" s="392"/>
      <c r="F270" s="133"/>
      <c r="G270" s="133"/>
      <c r="H270" s="134"/>
      <c r="I270" s="71"/>
      <c r="J270" s="133"/>
      <c r="K270" s="133"/>
      <c r="L270" s="133"/>
      <c r="M270" s="54"/>
      <c r="N270" s="65"/>
    </row>
    <row r="271" spans="1:14" s="18" customFormat="1" ht="15" customHeight="1" x14ac:dyDescent="0.2">
      <c r="A271" s="40"/>
      <c r="B271" s="70"/>
      <c r="C271" s="78"/>
      <c r="D271" s="71"/>
      <c r="E271" s="61"/>
      <c r="F271" s="71"/>
      <c r="G271" s="71"/>
      <c r="H271" s="72"/>
      <c r="I271" s="71"/>
      <c r="J271" s="71"/>
      <c r="K271" s="71"/>
      <c r="L271" s="71"/>
      <c r="M271" s="54"/>
      <c r="N271" s="65"/>
    </row>
    <row r="272" spans="1:14" s="18" customFormat="1" ht="15" customHeight="1" x14ac:dyDescent="0.2">
      <c r="A272" s="40"/>
      <c r="B272" s="79"/>
      <c r="C272" s="80"/>
      <c r="D272" s="80"/>
      <c r="E272" s="393"/>
      <c r="F272" s="71"/>
      <c r="G272" s="71"/>
      <c r="H272" s="72"/>
      <c r="I272" s="71"/>
      <c r="J272" s="71"/>
      <c r="K272" s="71"/>
      <c r="L272" s="71"/>
      <c r="M272" s="54"/>
      <c r="N272" s="65"/>
    </row>
    <row r="273" spans="1:14" s="18" customFormat="1" ht="15" customHeight="1" x14ac:dyDescent="0.2">
      <c r="A273" s="40"/>
      <c r="B273" s="79"/>
      <c r="C273" s="80"/>
      <c r="D273" s="80"/>
      <c r="E273" s="393"/>
      <c r="F273" s="71"/>
      <c r="G273" s="71"/>
      <c r="H273" s="72"/>
      <c r="I273" s="81"/>
      <c r="J273" s="71"/>
      <c r="K273" s="71"/>
      <c r="L273" s="71"/>
      <c r="M273" s="54"/>
      <c r="N273" s="65"/>
    </row>
    <row r="274" spans="1:14" s="18" customFormat="1" ht="15" customHeight="1" x14ac:dyDescent="0.2">
      <c r="A274" s="31"/>
      <c r="B274" s="36"/>
      <c r="C274" s="82"/>
      <c r="D274" s="62"/>
      <c r="E274" s="349"/>
      <c r="F274" s="62"/>
      <c r="G274" s="62"/>
      <c r="H274" s="74"/>
      <c r="I274" s="75"/>
      <c r="J274" s="62"/>
      <c r="K274" s="62"/>
      <c r="L274" s="62"/>
      <c r="M274" s="63"/>
      <c r="N274" s="65"/>
    </row>
    <row r="275" spans="1:14" s="18" customFormat="1" ht="15" customHeight="1" x14ac:dyDescent="0.2">
      <c r="A275" s="38" t="s">
        <v>190</v>
      </c>
      <c r="B275" s="58" t="s">
        <v>229</v>
      </c>
      <c r="C275" s="66"/>
      <c r="D275" s="55"/>
      <c r="E275" s="354"/>
      <c r="F275" s="55"/>
      <c r="G275" s="55"/>
      <c r="H275" s="55"/>
      <c r="I275" s="55"/>
      <c r="J275" s="55"/>
      <c r="K275" s="55"/>
      <c r="L275" s="55"/>
      <c r="M275" s="30"/>
      <c r="N275" s="65"/>
    </row>
    <row r="276" spans="1:14" s="18" customFormat="1" ht="15" customHeight="1" x14ac:dyDescent="0.2">
      <c r="A276" s="29"/>
      <c r="B276" s="28"/>
      <c r="C276" s="76"/>
      <c r="D276" s="76"/>
      <c r="E276" s="384"/>
      <c r="F276" s="76"/>
      <c r="G276" s="76"/>
      <c r="H276" s="77"/>
      <c r="I276" s="71"/>
      <c r="J276" s="76"/>
      <c r="K276" s="76"/>
      <c r="L276" s="76"/>
      <c r="M276" s="69"/>
      <c r="N276" s="65"/>
    </row>
    <row r="277" spans="1:14" s="18" customFormat="1" ht="15" customHeight="1" x14ac:dyDescent="0.2">
      <c r="A277" s="40"/>
      <c r="B277" s="70"/>
      <c r="C277" s="133"/>
      <c r="D277" s="133"/>
      <c r="E277" s="392"/>
      <c r="F277" s="133"/>
      <c r="G277" s="133"/>
      <c r="H277" s="134"/>
      <c r="I277" s="71" t="s">
        <v>281</v>
      </c>
      <c r="J277" s="133"/>
      <c r="K277" s="133"/>
      <c r="L277" s="133"/>
      <c r="M277" s="54"/>
      <c r="N277" s="71" t="s">
        <v>611</v>
      </c>
    </row>
    <row r="278" spans="1:14" s="18" customFormat="1" ht="15" customHeight="1" x14ac:dyDescent="0.2">
      <c r="A278" s="40"/>
      <c r="B278" s="70"/>
      <c r="C278" s="133"/>
      <c r="D278" s="133"/>
      <c r="E278" s="392"/>
      <c r="F278" s="133"/>
      <c r="G278" s="133"/>
      <c r="H278" s="134"/>
      <c r="I278" s="71" t="s">
        <v>291</v>
      </c>
      <c r="J278" s="133"/>
      <c r="K278" s="133"/>
      <c r="L278" s="133"/>
      <c r="M278" s="54"/>
      <c r="N278" s="71" t="s">
        <v>613</v>
      </c>
    </row>
    <row r="279" spans="1:14" s="18" customFormat="1" ht="15" customHeight="1" x14ac:dyDescent="0.2">
      <c r="A279" s="40"/>
      <c r="B279" s="70"/>
      <c r="C279" s="133"/>
      <c r="D279" s="133"/>
      <c r="E279" s="392"/>
      <c r="F279" s="133"/>
      <c r="G279" s="133"/>
      <c r="H279" s="134"/>
      <c r="I279" s="71"/>
      <c r="J279" s="133"/>
      <c r="K279" s="133"/>
      <c r="L279" s="133"/>
      <c r="M279" s="54"/>
      <c r="N279" s="65"/>
    </row>
    <row r="280" spans="1:14" s="18" customFormat="1" ht="15" customHeight="1" x14ac:dyDescent="0.2">
      <c r="A280" s="40"/>
      <c r="B280" s="70"/>
      <c r="C280" s="78"/>
      <c r="D280" s="71"/>
      <c r="E280" s="61"/>
      <c r="F280" s="71"/>
      <c r="G280" s="71"/>
      <c r="H280" s="72"/>
      <c r="I280" s="71"/>
      <c r="J280" s="71"/>
      <c r="K280" s="71"/>
      <c r="L280" s="71"/>
      <c r="M280" s="54"/>
      <c r="N280" s="65"/>
    </row>
    <row r="281" spans="1:14" s="18" customFormat="1" ht="15" customHeight="1" x14ac:dyDescent="0.2">
      <c r="A281" s="40"/>
      <c r="B281" s="79"/>
      <c r="C281" s="80"/>
      <c r="D281" s="80"/>
      <c r="E281" s="393"/>
      <c r="F281" s="71"/>
      <c r="G281" s="71"/>
      <c r="H281" s="72"/>
      <c r="I281" s="71"/>
      <c r="J281" s="71"/>
      <c r="K281" s="71"/>
      <c r="L281" s="71"/>
      <c r="M281" s="54"/>
      <c r="N281" s="65"/>
    </row>
    <row r="282" spans="1:14" s="18" customFormat="1" ht="15" customHeight="1" x14ac:dyDescent="0.2">
      <c r="A282" s="40"/>
      <c r="B282" s="79"/>
      <c r="C282" s="80"/>
      <c r="D282" s="80"/>
      <c r="E282" s="393"/>
      <c r="F282" s="71"/>
      <c r="G282" s="71"/>
      <c r="H282" s="72"/>
      <c r="I282" s="81"/>
      <c r="J282" s="71"/>
      <c r="K282" s="71"/>
      <c r="L282" s="71"/>
      <c r="M282" s="54"/>
      <c r="N282" s="588" t="str">
        <f>Master!B29</f>
        <v xml:space="preserve">Prof. Drs. Gugus Irianto, MSA., Ph.D., Ak. </v>
      </c>
    </row>
    <row r="283" spans="1:14" s="18" customFormat="1" ht="15" customHeight="1" x14ac:dyDescent="0.2">
      <c r="A283" s="31"/>
      <c r="B283" s="36"/>
      <c r="C283" s="82"/>
      <c r="D283" s="62"/>
      <c r="E283" s="349"/>
      <c r="F283" s="62"/>
      <c r="G283" s="62"/>
      <c r="H283" s="74"/>
      <c r="I283" s="75"/>
      <c r="J283" s="62"/>
      <c r="K283" s="62"/>
      <c r="L283" s="62"/>
      <c r="M283" s="63"/>
      <c r="N283" s="589" t="str">
        <f>Master!B30</f>
        <v>NIP 196201101987011001</v>
      </c>
    </row>
    <row r="284" spans="1:14" s="18" customFormat="1" ht="16.5" x14ac:dyDescent="0.2">
      <c r="A284" s="83"/>
      <c r="B284" s="83"/>
      <c r="D284" s="386"/>
      <c r="E284" s="389"/>
      <c r="N284" s="65"/>
    </row>
    <row r="285" spans="1:14" s="252" customFormat="1" ht="14.25" x14ac:dyDescent="0.2">
      <c r="A285" s="270" t="s">
        <v>501</v>
      </c>
      <c r="B285" s="271"/>
      <c r="C285" s="271" t="s">
        <v>502</v>
      </c>
      <c r="D285" s="271"/>
      <c r="E285" s="274"/>
      <c r="F285" s="271"/>
      <c r="G285" s="271"/>
      <c r="H285" s="271"/>
      <c r="I285" s="272"/>
      <c r="J285" s="272"/>
      <c r="K285" s="272"/>
      <c r="L285" s="273"/>
      <c r="M285" s="273"/>
      <c r="N285" s="508"/>
    </row>
    <row r="286" spans="1:14" s="252" customFormat="1" ht="14.25" x14ac:dyDescent="0.2">
      <c r="A286" s="270"/>
      <c r="B286" s="271"/>
      <c r="C286" s="271" t="s">
        <v>503</v>
      </c>
      <c r="D286" s="271"/>
      <c r="E286" s="274"/>
      <c r="F286" s="271"/>
      <c r="G286" s="271"/>
      <c r="H286" s="271"/>
      <c r="I286" s="272"/>
      <c r="J286" s="272"/>
      <c r="K286" s="272"/>
      <c r="L286" s="273"/>
      <c r="M286" s="273"/>
      <c r="N286" s="508"/>
    </row>
    <row r="287" spans="1:14" s="252" customFormat="1" ht="14.25" x14ac:dyDescent="0.2">
      <c r="A287" s="270"/>
      <c r="B287" s="271"/>
      <c r="C287" s="271" t="s">
        <v>504</v>
      </c>
      <c r="D287" s="271"/>
      <c r="E287" s="274"/>
      <c r="F287" s="271"/>
      <c r="G287" s="271"/>
      <c r="H287" s="271"/>
      <c r="I287" s="272"/>
      <c r="J287" s="272"/>
      <c r="K287" s="272"/>
      <c r="L287" s="273"/>
      <c r="M287" s="273"/>
      <c r="N287" s="508"/>
    </row>
    <row r="288" spans="1:14" s="252" customFormat="1" ht="14.25" x14ac:dyDescent="0.2">
      <c r="A288" s="270"/>
      <c r="B288" s="271"/>
      <c r="C288" s="271"/>
      <c r="D288" s="271"/>
      <c r="E288" s="274"/>
      <c r="F288" s="271"/>
      <c r="G288" s="271"/>
      <c r="H288" s="271"/>
      <c r="I288" s="272"/>
      <c r="J288" s="272"/>
      <c r="K288" s="272"/>
      <c r="L288" s="273"/>
      <c r="M288" s="273"/>
      <c r="N288" s="508"/>
    </row>
    <row r="289" spans="1:14" s="252" customFormat="1" ht="14.25" x14ac:dyDescent="0.2">
      <c r="A289" s="270"/>
      <c r="B289" s="271"/>
      <c r="C289" s="271" t="s">
        <v>505</v>
      </c>
      <c r="D289" s="271"/>
      <c r="E289" s="274"/>
      <c r="F289" s="271"/>
      <c r="G289" s="271"/>
      <c r="H289" s="271"/>
      <c r="I289" s="272"/>
      <c r="J289" s="272"/>
      <c r="K289" s="272"/>
      <c r="L289" s="273"/>
      <c r="M289" s="273"/>
      <c r="N289" s="508"/>
    </row>
    <row r="290" spans="1:14" s="252" customFormat="1" ht="14.25" x14ac:dyDescent="0.2">
      <c r="A290" s="274"/>
      <c r="B290" s="271"/>
      <c r="C290" s="271" t="s">
        <v>506</v>
      </c>
      <c r="D290" s="271"/>
      <c r="E290" s="274"/>
      <c r="F290" s="271"/>
      <c r="G290" s="271"/>
      <c r="H290" s="271"/>
      <c r="I290" s="272"/>
      <c r="J290" s="272"/>
      <c r="K290" s="272"/>
      <c r="L290" s="273"/>
      <c r="M290" s="273"/>
      <c r="N290" s="508"/>
    </row>
    <row r="291" spans="1:14" s="252" customFormat="1" ht="14.25" x14ac:dyDescent="0.2">
      <c r="A291" s="274"/>
      <c r="B291" s="271"/>
      <c r="C291" s="271" t="s">
        <v>507</v>
      </c>
      <c r="D291" s="271"/>
      <c r="E291" s="274"/>
      <c r="F291" s="271"/>
      <c r="G291" s="271"/>
      <c r="H291" s="271"/>
      <c r="I291" s="272"/>
      <c r="J291" s="272"/>
      <c r="K291" s="272"/>
      <c r="L291" s="273"/>
      <c r="M291" s="273"/>
      <c r="N291" s="508"/>
    </row>
    <row r="292" spans="1:14" s="252" customFormat="1" ht="14.25" x14ac:dyDescent="0.2">
      <c r="A292" s="270"/>
      <c r="B292" s="271"/>
      <c r="C292" s="271"/>
      <c r="D292" s="271"/>
      <c r="E292" s="274"/>
      <c r="F292" s="271"/>
      <c r="G292" s="271"/>
      <c r="H292" s="271"/>
      <c r="I292" s="272"/>
      <c r="J292" s="272"/>
      <c r="K292" s="272"/>
      <c r="L292" s="273"/>
      <c r="M292" s="273"/>
      <c r="N292" s="508"/>
    </row>
    <row r="293" spans="1:14" s="252" customFormat="1" ht="14.25" x14ac:dyDescent="0.2">
      <c r="A293" s="270"/>
      <c r="B293" s="271"/>
      <c r="C293" s="271" t="s">
        <v>508</v>
      </c>
      <c r="D293" s="271"/>
      <c r="E293" s="274"/>
      <c r="F293" s="271"/>
      <c r="G293" s="271"/>
      <c r="H293" s="271"/>
      <c r="I293" s="272"/>
      <c r="J293" s="272"/>
      <c r="K293" s="272"/>
      <c r="L293" s="273"/>
      <c r="M293" s="273"/>
      <c r="N293" s="508"/>
    </row>
    <row r="294" spans="1:14" s="18" customFormat="1" ht="16.5" x14ac:dyDescent="0.2">
      <c r="A294" s="83"/>
      <c r="B294" s="83"/>
      <c r="D294" s="386"/>
      <c r="E294" s="389"/>
      <c r="N294" s="65"/>
    </row>
    <row r="295" spans="1:14" s="18" customFormat="1" ht="16.5" x14ac:dyDescent="0.2">
      <c r="A295" s="83"/>
      <c r="B295" s="83"/>
      <c r="D295" s="386"/>
      <c r="E295" s="389"/>
      <c r="N295" s="65"/>
    </row>
    <row r="296" spans="1:14" s="18" customFormat="1" ht="16.5" x14ac:dyDescent="0.2">
      <c r="A296" s="83"/>
      <c r="B296" s="83"/>
      <c r="D296" s="386"/>
      <c r="E296" s="389"/>
      <c r="N296" s="65"/>
    </row>
    <row r="297" spans="1:14" s="18" customFormat="1" ht="16.5" x14ac:dyDescent="0.2">
      <c r="A297" s="83"/>
      <c r="B297" s="83"/>
      <c r="D297" s="386"/>
      <c r="E297" s="389"/>
      <c r="N297" s="65"/>
    </row>
    <row r="298" spans="1:14" s="18" customFormat="1" ht="16.5" x14ac:dyDescent="0.2">
      <c r="A298" s="83"/>
      <c r="B298" s="83"/>
      <c r="D298" s="386"/>
      <c r="E298" s="389"/>
      <c r="N298" s="65"/>
    </row>
    <row r="299" spans="1:14" s="18" customFormat="1" ht="16.5" x14ac:dyDescent="0.2">
      <c r="A299" s="83"/>
      <c r="B299" s="83"/>
      <c r="D299" s="386"/>
      <c r="E299" s="389"/>
      <c r="N299" s="65"/>
    </row>
    <row r="300" spans="1:14" s="18" customFormat="1" ht="16.5" x14ac:dyDescent="0.2">
      <c r="A300" s="83"/>
      <c r="B300" s="83"/>
      <c r="D300" s="386"/>
      <c r="E300" s="389"/>
      <c r="N300" s="65"/>
    </row>
    <row r="301" spans="1:14" s="18" customFormat="1" ht="16.5" x14ac:dyDescent="0.2">
      <c r="A301" s="83"/>
      <c r="B301" s="83"/>
      <c r="D301" s="386"/>
      <c r="E301" s="389"/>
      <c r="N301" s="65"/>
    </row>
    <row r="302" spans="1:14" s="18" customFormat="1" ht="16.5" x14ac:dyDescent="0.2">
      <c r="A302" s="83"/>
      <c r="B302" s="83"/>
      <c r="D302" s="386"/>
      <c r="E302" s="389"/>
      <c r="N302" s="65"/>
    </row>
    <row r="303" spans="1:14" s="18" customFormat="1" ht="16.5" x14ac:dyDescent="0.2">
      <c r="A303" s="83"/>
      <c r="B303" s="83"/>
      <c r="D303" s="386"/>
      <c r="E303" s="389"/>
      <c r="N303" s="65"/>
    </row>
    <row r="304" spans="1:14" s="18" customFormat="1" ht="16.5" x14ac:dyDescent="0.2">
      <c r="A304" s="83"/>
      <c r="B304" s="83"/>
      <c r="D304" s="386"/>
      <c r="E304" s="389"/>
      <c r="N304" s="65"/>
    </row>
    <row r="305" spans="1:14" s="18" customFormat="1" ht="16.5" x14ac:dyDescent="0.2">
      <c r="A305" s="83"/>
      <c r="B305" s="83"/>
      <c r="D305" s="386"/>
      <c r="E305" s="389"/>
      <c r="N305" s="65"/>
    </row>
    <row r="306" spans="1:14" s="18" customFormat="1" ht="16.5" x14ac:dyDescent="0.2">
      <c r="A306" s="83"/>
      <c r="B306" s="83"/>
      <c r="D306" s="386"/>
      <c r="E306" s="389"/>
      <c r="N306" s="65"/>
    </row>
    <row r="307" spans="1:14" s="18" customFormat="1" ht="16.5" x14ac:dyDescent="0.2">
      <c r="A307" s="83"/>
      <c r="B307" s="83"/>
      <c r="D307" s="386"/>
      <c r="E307" s="389"/>
      <c r="N307" s="65"/>
    </row>
    <row r="308" spans="1:14" s="18" customFormat="1" ht="16.5" x14ac:dyDescent="0.2">
      <c r="A308" s="83"/>
      <c r="B308" s="83"/>
      <c r="D308" s="386"/>
      <c r="E308" s="389"/>
      <c r="N308" s="65"/>
    </row>
    <row r="309" spans="1:14" s="18" customFormat="1" ht="16.5" x14ac:dyDescent="0.2">
      <c r="A309" s="83"/>
      <c r="B309" s="83"/>
      <c r="D309" s="386"/>
      <c r="E309" s="389"/>
      <c r="N309" s="65"/>
    </row>
    <row r="310" spans="1:14" s="18" customFormat="1" ht="16.5" x14ac:dyDescent="0.2">
      <c r="A310" s="83"/>
      <c r="B310" s="83"/>
      <c r="D310" s="386"/>
      <c r="E310" s="389"/>
      <c r="N310" s="65"/>
    </row>
    <row r="311" spans="1:14" s="18" customFormat="1" ht="16.5" x14ac:dyDescent="0.2">
      <c r="A311" s="83"/>
      <c r="B311" s="83"/>
      <c r="D311" s="386"/>
      <c r="E311" s="389"/>
      <c r="N311" s="65"/>
    </row>
    <row r="312" spans="1:14" s="18" customFormat="1" ht="16.5" x14ac:dyDescent="0.2">
      <c r="A312" s="83"/>
      <c r="B312" s="83"/>
      <c r="D312" s="386"/>
      <c r="E312" s="389"/>
      <c r="N312" s="65"/>
    </row>
    <row r="313" spans="1:14" s="18" customFormat="1" ht="16.5" x14ac:dyDescent="0.2">
      <c r="A313" s="83"/>
      <c r="B313" s="83"/>
      <c r="D313" s="386"/>
      <c r="E313" s="389"/>
      <c r="N313" s="65"/>
    </row>
    <row r="314" spans="1:14" s="18" customFormat="1" ht="16.5" x14ac:dyDescent="0.2">
      <c r="A314" s="83"/>
      <c r="B314" s="83"/>
      <c r="D314" s="386"/>
      <c r="E314" s="389"/>
      <c r="N314" s="65"/>
    </row>
    <row r="315" spans="1:14" s="18" customFormat="1" ht="16.5" x14ac:dyDescent="0.2">
      <c r="A315" s="83"/>
      <c r="B315" s="83"/>
      <c r="D315" s="386"/>
      <c r="E315" s="389"/>
      <c r="N315" s="65"/>
    </row>
    <row r="316" spans="1:14" s="18" customFormat="1" ht="16.5" x14ac:dyDescent="0.2">
      <c r="A316" s="83"/>
      <c r="B316" s="83"/>
      <c r="D316" s="386"/>
      <c r="E316" s="389"/>
      <c r="N316" s="65"/>
    </row>
    <row r="317" spans="1:14" s="18" customFormat="1" ht="16.5" x14ac:dyDescent="0.2">
      <c r="A317" s="83"/>
      <c r="B317" s="83"/>
      <c r="D317" s="386"/>
      <c r="E317" s="389"/>
      <c r="N317" s="65"/>
    </row>
    <row r="318" spans="1:14" s="18" customFormat="1" ht="16.5" x14ac:dyDescent="0.2">
      <c r="A318" s="83"/>
      <c r="B318" s="83"/>
      <c r="D318" s="386"/>
      <c r="E318" s="389"/>
      <c r="N318" s="65"/>
    </row>
    <row r="319" spans="1:14" s="18" customFormat="1" ht="16.5" x14ac:dyDescent="0.2">
      <c r="A319" s="83"/>
      <c r="B319" s="83"/>
      <c r="D319" s="386"/>
      <c r="E319" s="389"/>
      <c r="N319" s="65"/>
    </row>
    <row r="320" spans="1:14" s="18" customFormat="1" ht="16.5" x14ac:dyDescent="0.2">
      <c r="A320" s="83"/>
      <c r="B320" s="83"/>
      <c r="D320" s="386"/>
      <c r="E320" s="389"/>
      <c r="N320" s="65"/>
    </row>
    <row r="321" spans="1:14" s="18" customFormat="1" ht="16.5" x14ac:dyDescent="0.2">
      <c r="A321" s="83"/>
      <c r="B321" s="83"/>
      <c r="D321" s="386"/>
      <c r="E321" s="389"/>
      <c r="N321" s="65"/>
    </row>
    <row r="322" spans="1:14" s="18" customFormat="1" ht="16.5" x14ac:dyDescent="0.2">
      <c r="A322" s="83"/>
      <c r="B322" s="83"/>
      <c r="D322" s="386"/>
      <c r="E322" s="389"/>
      <c r="N322" s="65"/>
    </row>
    <row r="323" spans="1:14" s="18" customFormat="1" ht="16.5" x14ac:dyDescent="0.2">
      <c r="A323" s="83"/>
      <c r="B323" s="83"/>
      <c r="D323" s="386"/>
      <c r="E323" s="389"/>
      <c r="N323" s="65"/>
    </row>
    <row r="324" spans="1:14" s="18" customFormat="1" ht="16.5" x14ac:dyDescent="0.2">
      <c r="A324" s="83"/>
      <c r="B324" s="83"/>
      <c r="D324" s="386"/>
      <c r="E324" s="389"/>
      <c r="N324" s="65"/>
    </row>
    <row r="325" spans="1:14" s="18" customFormat="1" ht="16.5" x14ac:dyDescent="0.2">
      <c r="A325" s="83"/>
      <c r="B325" s="83"/>
      <c r="D325" s="386"/>
      <c r="E325" s="389"/>
      <c r="N325" s="65"/>
    </row>
    <row r="326" spans="1:14" s="18" customFormat="1" ht="16.5" x14ac:dyDescent="0.2">
      <c r="A326" s="83"/>
      <c r="B326" s="83"/>
      <c r="D326" s="386"/>
      <c r="E326" s="389"/>
      <c r="N326" s="65"/>
    </row>
    <row r="327" spans="1:14" s="18" customFormat="1" ht="16.5" x14ac:dyDescent="0.2">
      <c r="A327" s="83"/>
      <c r="B327" s="83"/>
      <c r="D327" s="386"/>
      <c r="E327" s="389"/>
      <c r="N327" s="65"/>
    </row>
    <row r="328" spans="1:14" s="18" customFormat="1" ht="16.5" x14ac:dyDescent="0.2">
      <c r="A328" s="83"/>
      <c r="B328" s="83"/>
      <c r="D328" s="386"/>
      <c r="E328" s="389"/>
      <c r="N328" s="65"/>
    </row>
    <row r="329" spans="1:14" s="18" customFormat="1" ht="16.5" x14ac:dyDescent="0.2">
      <c r="A329" s="83"/>
      <c r="B329" s="83"/>
      <c r="D329" s="386"/>
      <c r="E329" s="389"/>
      <c r="N329" s="65"/>
    </row>
    <row r="330" spans="1:14" s="18" customFormat="1" ht="16.5" x14ac:dyDescent="0.2">
      <c r="A330" s="83"/>
      <c r="B330" s="83"/>
      <c r="D330" s="386"/>
      <c r="E330" s="389"/>
      <c r="N330" s="65"/>
    </row>
    <row r="331" spans="1:14" s="18" customFormat="1" ht="16.5" x14ac:dyDescent="0.2">
      <c r="A331" s="83"/>
      <c r="B331" s="83"/>
      <c r="D331" s="386"/>
      <c r="E331" s="389"/>
      <c r="N331" s="65"/>
    </row>
    <row r="332" spans="1:14" s="18" customFormat="1" ht="16.5" x14ac:dyDescent="0.2">
      <c r="A332" s="83"/>
      <c r="B332" s="83"/>
      <c r="D332" s="386"/>
      <c r="E332" s="389"/>
      <c r="N332" s="65"/>
    </row>
    <row r="333" spans="1:14" s="18" customFormat="1" ht="16.5" x14ac:dyDescent="0.2">
      <c r="A333" s="83"/>
      <c r="B333" s="83"/>
      <c r="D333" s="386"/>
      <c r="E333" s="389"/>
      <c r="N333" s="65"/>
    </row>
    <row r="334" spans="1:14" s="18" customFormat="1" ht="16.5" x14ac:dyDescent="0.2">
      <c r="A334" s="83"/>
      <c r="B334" s="83"/>
      <c r="D334" s="386"/>
      <c r="E334" s="389"/>
      <c r="N334" s="65"/>
    </row>
    <row r="335" spans="1:14" s="18" customFormat="1" ht="16.5" x14ac:dyDescent="0.2">
      <c r="A335" s="83"/>
      <c r="B335" s="83"/>
      <c r="D335" s="386"/>
      <c r="E335" s="389"/>
      <c r="N335" s="65"/>
    </row>
    <row r="336" spans="1:14" s="18" customFormat="1" ht="16.5" x14ac:dyDescent="0.2">
      <c r="A336" s="83"/>
      <c r="B336" s="83"/>
      <c r="D336" s="386"/>
      <c r="E336" s="389"/>
      <c r="N336" s="65"/>
    </row>
    <row r="337" spans="1:14" s="18" customFormat="1" ht="16.5" x14ac:dyDescent="0.2">
      <c r="A337" s="83"/>
      <c r="B337" s="83"/>
      <c r="D337" s="386"/>
      <c r="E337" s="389"/>
      <c r="N337" s="65"/>
    </row>
    <row r="338" spans="1:14" s="18" customFormat="1" ht="16.5" x14ac:dyDescent="0.2">
      <c r="A338" s="83"/>
      <c r="B338" s="83"/>
      <c r="D338" s="386"/>
      <c r="E338" s="389"/>
      <c r="N338" s="65"/>
    </row>
    <row r="339" spans="1:14" s="18" customFormat="1" ht="16.5" x14ac:dyDescent="0.2">
      <c r="A339" s="83"/>
      <c r="B339" s="83"/>
      <c r="D339" s="386"/>
      <c r="E339" s="389"/>
      <c r="N339" s="65"/>
    </row>
    <row r="340" spans="1:14" s="18" customFormat="1" ht="16.5" x14ac:dyDescent="0.2">
      <c r="A340" s="83"/>
      <c r="B340" s="83"/>
      <c r="D340" s="386"/>
      <c r="E340" s="389"/>
      <c r="N340" s="65"/>
    </row>
    <row r="341" spans="1:14" s="18" customFormat="1" ht="16.5" x14ac:dyDescent="0.2">
      <c r="A341" s="83"/>
      <c r="B341" s="83"/>
      <c r="D341" s="386"/>
      <c r="E341" s="389"/>
      <c r="N341" s="65"/>
    </row>
    <row r="342" spans="1:14" s="18" customFormat="1" ht="16.5" x14ac:dyDescent="0.2">
      <c r="A342" s="83"/>
      <c r="B342" s="83"/>
      <c r="D342" s="386"/>
      <c r="E342" s="389"/>
      <c r="N342" s="65"/>
    </row>
    <row r="343" spans="1:14" s="18" customFormat="1" ht="16.5" x14ac:dyDescent="0.2">
      <c r="A343" s="83"/>
      <c r="B343" s="83"/>
      <c r="D343" s="386"/>
      <c r="E343" s="389"/>
      <c r="N343" s="65"/>
    </row>
    <row r="344" spans="1:14" s="18" customFormat="1" ht="16.5" x14ac:dyDescent="0.2">
      <c r="A344" s="83"/>
      <c r="B344" s="83"/>
      <c r="D344" s="386"/>
      <c r="E344" s="389"/>
      <c r="N344" s="65"/>
    </row>
    <row r="345" spans="1:14" s="18" customFormat="1" ht="16.5" x14ac:dyDescent="0.2">
      <c r="A345" s="83"/>
      <c r="B345" s="83"/>
      <c r="D345" s="386"/>
      <c r="E345" s="389"/>
      <c r="N345" s="65"/>
    </row>
    <row r="346" spans="1:14" s="18" customFormat="1" ht="16.5" x14ac:dyDescent="0.2">
      <c r="A346" s="83"/>
      <c r="B346" s="83"/>
      <c r="D346" s="386"/>
      <c r="E346" s="389"/>
      <c r="N346" s="65"/>
    </row>
    <row r="347" spans="1:14" s="18" customFormat="1" ht="16.5" x14ac:dyDescent="0.2">
      <c r="A347" s="83"/>
      <c r="B347" s="83"/>
      <c r="D347" s="386"/>
      <c r="E347" s="389"/>
      <c r="N347" s="65"/>
    </row>
    <row r="348" spans="1:14" s="23" customFormat="1" ht="16.5" x14ac:dyDescent="0.3">
      <c r="A348" s="84"/>
      <c r="B348" s="84"/>
      <c r="D348" s="385"/>
      <c r="E348" s="355"/>
      <c r="N348" s="22"/>
    </row>
    <row r="349" spans="1:14" s="23" customFormat="1" ht="16.5" x14ac:dyDescent="0.3">
      <c r="A349" s="84"/>
      <c r="B349" s="84"/>
      <c r="D349" s="385"/>
      <c r="E349" s="355"/>
      <c r="N349" s="22"/>
    </row>
    <row r="350" spans="1:14" s="23" customFormat="1" ht="16.5" x14ac:dyDescent="0.3">
      <c r="A350" s="84"/>
      <c r="B350" s="84"/>
      <c r="D350" s="385"/>
      <c r="E350" s="355"/>
      <c r="N350" s="22"/>
    </row>
    <row r="351" spans="1:14" s="23" customFormat="1" ht="16.5" x14ac:dyDescent="0.3">
      <c r="A351" s="84"/>
      <c r="B351" s="84"/>
      <c r="D351" s="385"/>
      <c r="E351" s="355"/>
      <c r="N351" s="22"/>
    </row>
    <row r="352" spans="1:14" s="23" customFormat="1" ht="16.5" x14ac:dyDescent="0.3">
      <c r="A352" s="84"/>
      <c r="B352" s="84"/>
      <c r="D352" s="385"/>
      <c r="E352" s="355"/>
      <c r="N352" s="22"/>
    </row>
    <row r="353" spans="1:14" s="23" customFormat="1" ht="16.5" x14ac:dyDescent="0.3">
      <c r="A353" s="84"/>
      <c r="B353" s="84"/>
      <c r="D353" s="385"/>
      <c r="E353" s="355"/>
      <c r="N353" s="22"/>
    </row>
    <row r="354" spans="1:14" s="23" customFormat="1" ht="16.5" x14ac:dyDescent="0.3">
      <c r="A354" s="84"/>
      <c r="B354" s="84"/>
      <c r="D354" s="385"/>
      <c r="E354" s="355"/>
      <c r="N354" s="22"/>
    </row>
    <row r="355" spans="1:14" s="23" customFormat="1" ht="16.5" x14ac:dyDescent="0.3">
      <c r="A355" s="84"/>
      <c r="B355" s="84"/>
      <c r="D355" s="385"/>
      <c r="E355" s="355"/>
      <c r="N355" s="22"/>
    </row>
    <row r="356" spans="1:14" s="23" customFormat="1" ht="16.5" x14ac:dyDescent="0.3">
      <c r="A356" s="84"/>
      <c r="B356" s="84"/>
      <c r="D356" s="385"/>
      <c r="E356" s="355"/>
      <c r="N356" s="22"/>
    </row>
    <row r="357" spans="1:14" s="23" customFormat="1" ht="16.5" x14ac:dyDescent="0.3">
      <c r="A357" s="84"/>
      <c r="B357" s="84"/>
      <c r="D357" s="385"/>
      <c r="E357" s="355"/>
      <c r="N357" s="22"/>
    </row>
    <row r="358" spans="1:14" s="23" customFormat="1" ht="16.5" x14ac:dyDescent="0.3">
      <c r="A358" s="84"/>
      <c r="B358" s="84"/>
      <c r="D358" s="385"/>
      <c r="E358" s="355"/>
      <c r="N358" s="22"/>
    </row>
    <row r="359" spans="1:14" s="23" customFormat="1" ht="16.5" x14ac:dyDescent="0.3">
      <c r="A359" s="84"/>
      <c r="B359" s="84"/>
      <c r="D359" s="385"/>
      <c r="E359" s="355"/>
      <c r="N359" s="22"/>
    </row>
    <row r="360" spans="1:14" s="23" customFormat="1" ht="16.5" x14ac:dyDescent="0.3">
      <c r="A360" s="84"/>
      <c r="B360" s="84"/>
      <c r="D360" s="385"/>
      <c r="E360" s="355"/>
      <c r="N360" s="22"/>
    </row>
    <row r="361" spans="1:14" s="23" customFormat="1" ht="16.5" x14ac:dyDescent="0.3">
      <c r="A361" s="84"/>
      <c r="B361" s="84"/>
      <c r="D361" s="385"/>
      <c r="E361" s="355"/>
      <c r="N361" s="22"/>
    </row>
    <row r="362" spans="1:14" s="23" customFormat="1" ht="16.5" x14ac:dyDescent="0.3">
      <c r="A362" s="84"/>
      <c r="B362" s="84"/>
      <c r="D362" s="385"/>
      <c r="E362" s="355"/>
      <c r="N362" s="22"/>
    </row>
    <row r="363" spans="1:14" s="23" customFormat="1" ht="16.5" x14ac:dyDescent="0.3">
      <c r="A363" s="84"/>
      <c r="B363" s="84"/>
      <c r="D363" s="385"/>
      <c r="E363" s="355"/>
      <c r="N363" s="22"/>
    </row>
    <row r="364" spans="1:14" s="23" customFormat="1" ht="16.5" x14ac:dyDescent="0.3">
      <c r="A364" s="84"/>
      <c r="B364" s="84"/>
      <c r="D364" s="385"/>
      <c r="E364" s="355"/>
      <c r="N364" s="22"/>
    </row>
    <row r="365" spans="1:14" s="23" customFormat="1" ht="16.5" x14ac:dyDescent="0.3">
      <c r="A365" s="84"/>
      <c r="B365" s="84"/>
      <c r="D365" s="385"/>
      <c r="E365" s="355"/>
      <c r="N365" s="22"/>
    </row>
    <row r="366" spans="1:14" s="23" customFormat="1" ht="16.5" x14ac:dyDescent="0.3">
      <c r="A366" s="84"/>
      <c r="B366" s="84"/>
      <c r="D366" s="385"/>
      <c r="E366" s="355"/>
      <c r="N366" s="22"/>
    </row>
    <row r="367" spans="1:14" s="23" customFormat="1" ht="16.5" x14ac:dyDescent="0.3">
      <c r="A367" s="84"/>
      <c r="B367" s="84"/>
      <c r="D367" s="385"/>
      <c r="E367" s="355"/>
      <c r="N367" s="22"/>
    </row>
    <row r="368" spans="1:14" s="23" customFormat="1" ht="16.5" x14ac:dyDescent="0.3">
      <c r="A368" s="84"/>
      <c r="B368" s="84"/>
      <c r="D368" s="385"/>
      <c r="E368" s="355"/>
      <c r="N368" s="22"/>
    </row>
    <row r="369" spans="1:14" s="23" customFormat="1" ht="16.5" x14ac:dyDescent="0.3">
      <c r="A369" s="84"/>
      <c r="B369" s="84"/>
      <c r="D369" s="385"/>
      <c r="E369" s="355"/>
      <c r="N369" s="22"/>
    </row>
    <row r="370" spans="1:14" s="23" customFormat="1" ht="16.5" x14ac:dyDescent="0.3">
      <c r="A370" s="84"/>
      <c r="B370" s="84"/>
      <c r="D370" s="385"/>
      <c r="E370" s="355"/>
      <c r="N370" s="22"/>
    </row>
    <row r="371" spans="1:14" s="23" customFormat="1" ht="16.5" x14ac:dyDescent="0.3">
      <c r="A371" s="84"/>
      <c r="B371" s="84"/>
      <c r="D371" s="385"/>
      <c r="E371" s="355"/>
      <c r="N371" s="22"/>
    </row>
    <row r="372" spans="1:14" s="23" customFormat="1" ht="16.5" x14ac:dyDescent="0.3">
      <c r="A372" s="84"/>
      <c r="B372" s="84"/>
      <c r="D372" s="385"/>
      <c r="E372" s="355"/>
      <c r="N372" s="22"/>
    </row>
    <row r="373" spans="1:14" s="23" customFormat="1" ht="16.5" x14ac:dyDescent="0.3">
      <c r="A373" s="84"/>
      <c r="B373" s="84"/>
      <c r="D373" s="385"/>
      <c r="E373" s="355"/>
      <c r="N373" s="22"/>
    </row>
    <row r="374" spans="1:14" s="23" customFormat="1" ht="16.5" x14ac:dyDescent="0.3">
      <c r="A374" s="84"/>
      <c r="B374" s="84"/>
      <c r="D374" s="385"/>
      <c r="E374" s="355"/>
      <c r="N374" s="22"/>
    </row>
    <row r="375" spans="1:14" s="23" customFormat="1" ht="16.5" x14ac:dyDescent="0.3">
      <c r="A375" s="84"/>
      <c r="B375" s="84"/>
      <c r="D375" s="385"/>
      <c r="E375" s="355"/>
      <c r="N375" s="22"/>
    </row>
    <row r="376" spans="1:14" s="23" customFormat="1" ht="16.5" x14ac:dyDescent="0.3">
      <c r="A376" s="84"/>
      <c r="B376" s="84"/>
      <c r="D376" s="385"/>
      <c r="E376" s="355"/>
      <c r="N376" s="22"/>
    </row>
    <row r="377" spans="1:14" s="23" customFormat="1" ht="16.5" x14ac:dyDescent="0.3">
      <c r="A377" s="84"/>
      <c r="B377" s="84"/>
      <c r="D377" s="385"/>
      <c r="E377" s="355"/>
      <c r="N377" s="22"/>
    </row>
    <row r="378" spans="1:14" s="23" customFormat="1" ht="16.5" x14ac:dyDescent="0.3">
      <c r="A378" s="84"/>
      <c r="B378" s="84"/>
      <c r="D378" s="385"/>
      <c r="E378" s="355"/>
      <c r="N378" s="22"/>
    </row>
    <row r="379" spans="1:14" s="23" customFormat="1" ht="16.5" x14ac:dyDescent="0.3">
      <c r="A379" s="84"/>
      <c r="B379" s="84"/>
      <c r="D379" s="385"/>
      <c r="E379" s="355"/>
      <c r="N379" s="22"/>
    </row>
    <row r="380" spans="1:14" s="23" customFormat="1" ht="16.5" x14ac:dyDescent="0.3">
      <c r="A380" s="84"/>
      <c r="B380" s="84"/>
      <c r="D380" s="385"/>
      <c r="E380" s="355"/>
      <c r="N380" s="22"/>
    </row>
    <row r="381" spans="1:14" s="23" customFormat="1" ht="16.5" x14ac:dyDescent="0.3">
      <c r="A381" s="84"/>
      <c r="B381" s="84"/>
      <c r="D381" s="385"/>
      <c r="E381" s="355"/>
      <c r="N381" s="22"/>
    </row>
    <row r="382" spans="1:14" s="23" customFormat="1" ht="16.5" x14ac:dyDescent="0.3">
      <c r="A382" s="84"/>
      <c r="B382" s="84"/>
      <c r="D382" s="385"/>
      <c r="E382" s="355"/>
      <c r="N382" s="22"/>
    </row>
    <row r="383" spans="1:14" s="23" customFormat="1" ht="16.5" x14ac:dyDescent="0.3">
      <c r="A383" s="84"/>
      <c r="B383" s="84"/>
      <c r="D383" s="385"/>
      <c r="E383" s="355"/>
      <c r="N383" s="22"/>
    </row>
    <row r="384" spans="1:14" s="23" customFormat="1" ht="16.5" x14ac:dyDescent="0.3">
      <c r="A384" s="84"/>
      <c r="B384" s="84"/>
      <c r="D384" s="385"/>
      <c r="E384" s="355"/>
      <c r="N384" s="22"/>
    </row>
    <row r="385" spans="1:14" s="23" customFormat="1" ht="16.5" x14ac:dyDescent="0.3">
      <c r="A385" s="84"/>
      <c r="B385" s="84"/>
      <c r="D385" s="385"/>
      <c r="E385" s="355"/>
      <c r="N385" s="22"/>
    </row>
    <row r="386" spans="1:14" s="23" customFormat="1" ht="16.5" x14ac:dyDescent="0.3">
      <c r="A386" s="84"/>
      <c r="B386" s="84"/>
      <c r="D386" s="385"/>
      <c r="E386" s="355"/>
      <c r="N386" s="22"/>
    </row>
    <row r="387" spans="1:14" s="23" customFormat="1" ht="16.5" x14ac:dyDescent="0.3">
      <c r="A387" s="84"/>
      <c r="B387" s="84"/>
      <c r="D387" s="385"/>
      <c r="E387" s="355"/>
      <c r="N387" s="22"/>
    </row>
    <row r="388" spans="1:14" s="23" customFormat="1" ht="16.5" x14ac:dyDescent="0.3">
      <c r="A388" s="84"/>
      <c r="B388" s="84"/>
      <c r="D388" s="385"/>
      <c r="E388" s="355"/>
      <c r="N388" s="22"/>
    </row>
    <row r="389" spans="1:14" s="23" customFormat="1" ht="16.5" x14ac:dyDescent="0.3">
      <c r="A389" s="84"/>
      <c r="B389" s="84"/>
      <c r="D389" s="385"/>
      <c r="E389" s="355"/>
      <c r="N389" s="22"/>
    </row>
    <row r="390" spans="1:14" s="23" customFormat="1" ht="16.5" x14ac:dyDescent="0.3">
      <c r="A390" s="84"/>
      <c r="B390" s="84"/>
      <c r="D390" s="385"/>
      <c r="E390" s="355"/>
      <c r="N390" s="22"/>
    </row>
    <row r="391" spans="1:14" s="23" customFormat="1" ht="16.5" x14ac:dyDescent="0.3">
      <c r="A391" s="84"/>
      <c r="B391" s="84"/>
      <c r="D391" s="385"/>
      <c r="E391" s="355"/>
      <c r="N391" s="22"/>
    </row>
    <row r="392" spans="1:14" s="23" customFormat="1" ht="16.5" x14ac:dyDescent="0.3">
      <c r="A392" s="84"/>
      <c r="B392" s="84"/>
      <c r="D392" s="385"/>
      <c r="E392" s="355"/>
      <c r="N392" s="22"/>
    </row>
    <row r="393" spans="1:14" s="23" customFormat="1" ht="16.5" x14ac:dyDescent="0.3">
      <c r="A393" s="84"/>
      <c r="B393" s="84"/>
      <c r="D393" s="385"/>
      <c r="E393" s="355"/>
      <c r="N393" s="22"/>
    </row>
    <row r="394" spans="1:14" s="23" customFormat="1" ht="16.5" x14ac:dyDescent="0.3">
      <c r="A394" s="84"/>
      <c r="B394" s="84"/>
      <c r="D394" s="385"/>
      <c r="E394" s="355"/>
      <c r="N394" s="22"/>
    </row>
    <row r="395" spans="1:14" s="23" customFormat="1" ht="16.5" x14ac:dyDescent="0.3">
      <c r="A395" s="84"/>
      <c r="B395" s="84"/>
      <c r="D395" s="385"/>
      <c r="E395" s="355"/>
      <c r="N395" s="22"/>
    </row>
    <row r="396" spans="1:14" s="23" customFormat="1" ht="16.5" x14ac:dyDescent="0.3">
      <c r="A396" s="84"/>
      <c r="B396" s="84"/>
      <c r="D396" s="385"/>
      <c r="E396" s="355"/>
      <c r="N396" s="22"/>
    </row>
    <row r="397" spans="1:14" s="23" customFormat="1" ht="16.5" x14ac:dyDescent="0.3">
      <c r="A397" s="84"/>
      <c r="B397" s="84"/>
      <c r="D397" s="385"/>
      <c r="E397" s="355"/>
      <c r="N397" s="22"/>
    </row>
    <row r="398" spans="1:14" s="23" customFormat="1" ht="16.5" x14ac:dyDescent="0.3">
      <c r="A398" s="84"/>
      <c r="B398" s="84"/>
      <c r="D398" s="385"/>
      <c r="E398" s="355"/>
      <c r="N398" s="22"/>
    </row>
    <row r="399" spans="1:14" s="23" customFormat="1" ht="16.5" x14ac:dyDescent="0.3">
      <c r="A399" s="84"/>
      <c r="B399" s="84"/>
      <c r="D399" s="385"/>
      <c r="E399" s="355"/>
      <c r="N399" s="22"/>
    </row>
    <row r="400" spans="1:14" s="23" customFormat="1" ht="16.5" x14ac:dyDescent="0.3">
      <c r="A400" s="84"/>
      <c r="B400" s="84"/>
      <c r="D400" s="385"/>
      <c r="E400" s="355"/>
      <c r="N400" s="22"/>
    </row>
    <row r="401" spans="1:14" s="23" customFormat="1" ht="16.5" x14ac:dyDescent="0.3">
      <c r="A401" s="84"/>
      <c r="B401" s="84"/>
      <c r="D401" s="385"/>
      <c r="E401" s="355"/>
      <c r="N401" s="22"/>
    </row>
    <row r="402" spans="1:14" s="23" customFormat="1" ht="16.5" x14ac:dyDescent="0.3">
      <c r="A402" s="84"/>
      <c r="B402" s="84"/>
      <c r="D402" s="385"/>
      <c r="E402" s="355"/>
      <c r="N402" s="22"/>
    </row>
    <row r="403" spans="1:14" s="23" customFormat="1" ht="16.5" x14ac:dyDescent="0.3">
      <c r="A403" s="84"/>
      <c r="B403" s="84"/>
      <c r="D403" s="385"/>
      <c r="E403" s="355"/>
      <c r="N403" s="22"/>
    </row>
    <row r="404" spans="1:14" s="23" customFormat="1" ht="16.5" x14ac:dyDescent="0.3">
      <c r="A404" s="84"/>
      <c r="B404" s="84"/>
      <c r="D404" s="385"/>
      <c r="E404" s="355"/>
      <c r="N404" s="22"/>
    </row>
    <row r="405" spans="1:14" s="23" customFormat="1" ht="16.5" x14ac:dyDescent="0.3">
      <c r="A405" s="84"/>
      <c r="B405" s="84"/>
      <c r="D405" s="385"/>
      <c r="E405" s="355"/>
      <c r="N405" s="22"/>
    </row>
    <row r="406" spans="1:14" s="23" customFormat="1" ht="16.5" x14ac:dyDescent="0.3">
      <c r="A406" s="84"/>
      <c r="B406" s="84"/>
      <c r="D406" s="385"/>
      <c r="E406" s="355"/>
      <c r="N406" s="22"/>
    </row>
    <row r="407" spans="1:14" s="23" customFormat="1" ht="16.5" x14ac:dyDescent="0.3">
      <c r="A407" s="84"/>
      <c r="B407" s="84"/>
      <c r="D407" s="385"/>
      <c r="E407" s="355"/>
      <c r="N407" s="22"/>
    </row>
    <row r="408" spans="1:14" s="23" customFormat="1" ht="16.5" x14ac:dyDescent="0.3">
      <c r="A408" s="84"/>
      <c r="B408" s="84"/>
      <c r="D408" s="385"/>
      <c r="E408" s="355"/>
      <c r="N408" s="22"/>
    </row>
    <row r="409" spans="1:14" s="23" customFormat="1" ht="16.5" x14ac:dyDescent="0.3">
      <c r="A409" s="84"/>
      <c r="B409" s="84"/>
      <c r="D409" s="385"/>
      <c r="E409" s="355"/>
      <c r="N409" s="22"/>
    </row>
    <row r="410" spans="1:14" s="23" customFormat="1" ht="16.5" x14ac:dyDescent="0.3">
      <c r="A410" s="84"/>
      <c r="B410" s="84"/>
      <c r="D410" s="385"/>
      <c r="E410" s="355"/>
      <c r="N410" s="22"/>
    </row>
    <row r="411" spans="1:14" s="23" customFormat="1" ht="16.5" x14ac:dyDescent="0.3">
      <c r="A411" s="84"/>
      <c r="B411" s="84"/>
      <c r="D411" s="385"/>
      <c r="E411" s="355"/>
      <c r="N411" s="22"/>
    </row>
    <row r="412" spans="1:14" s="23" customFormat="1" ht="16.5" x14ac:dyDescent="0.3">
      <c r="A412" s="84"/>
      <c r="B412" s="84"/>
      <c r="D412" s="385"/>
      <c r="E412" s="355"/>
      <c r="N412" s="22"/>
    </row>
    <row r="413" spans="1:14" s="23" customFormat="1" ht="16.5" x14ac:dyDescent="0.3">
      <c r="A413" s="84"/>
      <c r="B413" s="84"/>
      <c r="D413" s="385"/>
      <c r="E413" s="355"/>
      <c r="N413" s="22"/>
    </row>
    <row r="414" spans="1:14" s="23" customFormat="1" ht="16.5" x14ac:dyDescent="0.3">
      <c r="A414" s="84"/>
      <c r="B414" s="84"/>
      <c r="D414" s="385"/>
      <c r="E414" s="355"/>
      <c r="N414" s="22"/>
    </row>
    <row r="415" spans="1:14" s="23" customFormat="1" ht="16.5" x14ac:dyDescent="0.3">
      <c r="A415" s="84"/>
      <c r="B415" s="84"/>
      <c r="D415" s="385"/>
      <c r="E415" s="355"/>
      <c r="N415" s="22"/>
    </row>
    <row r="416" spans="1:14" s="23" customFormat="1" ht="16.5" x14ac:dyDescent="0.3">
      <c r="A416" s="84"/>
      <c r="B416" s="84"/>
      <c r="D416" s="385"/>
      <c r="E416" s="355"/>
      <c r="N416" s="22"/>
    </row>
    <row r="417" spans="1:14" s="23" customFormat="1" ht="16.5" x14ac:dyDescent="0.3">
      <c r="A417" s="84"/>
      <c r="B417" s="84"/>
      <c r="D417" s="385"/>
      <c r="E417" s="355"/>
      <c r="N417" s="22"/>
    </row>
    <row r="418" spans="1:14" s="23" customFormat="1" ht="16.5" x14ac:dyDescent="0.3">
      <c r="A418" s="84"/>
      <c r="B418" s="84"/>
      <c r="D418" s="385"/>
      <c r="E418" s="355"/>
      <c r="N418" s="22"/>
    </row>
    <row r="419" spans="1:14" s="23" customFormat="1" ht="16.5" x14ac:dyDescent="0.3">
      <c r="A419" s="84"/>
      <c r="B419" s="84"/>
      <c r="D419" s="385"/>
      <c r="E419" s="355"/>
      <c r="N419" s="22"/>
    </row>
    <row r="420" spans="1:14" s="23" customFormat="1" ht="16.5" x14ac:dyDescent="0.3">
      <c r="A420" s="84"/>
      <c r="B420" s="84"/>
      <c r="D420" s="385"/>
      <c r="E420" s="355"/>
      <c r="N420" s="22"/>
    </row>
    <row r="421" spans="1:14" s="23" customFormat="1" ht="16.5" x14ac:dyDescent="0.3">
      <c r="A421" s="84"/>
      <c r="B421" s="84"/>
      <c r="D421" s="385"/>
      <c r="E421" s="355"/>
      <c r="N421" s="22"/>
    </row>
    <row r="422" spans="1:14" s="23" customFormat="1" ht="16.5" x14ac:dyDescent="0.3">
      <c r="A422" s="84"/>
      <c r="B422" s="84"/>
      <c r="D422" s="385"/>
      <c r="E422" s="355"/>
      <c r="N422" s="22"/>
    </row>
    <row r="423" spans="1:14" s="23" customFormat="1" ht="16.5" x14ac:dyDescent="0.3">
      <c r="A423" s="84"/>
      <c r="B423" s="84"/>
      <c r="D423" s="385"/>
      <c r="E423" s="355"/>
      <c r="N423" s="22"/>
    </row>
    <row r="424" spans="1:14" s="23" customFormat="1" ht="16.5" x14ac:dyDescent="0.3">
      <c r="A424" s="84"/>
      <c r="B424" s="84"/>
      <c r="D424" s="385"/>
      <c r="E424" s="355"/>
      <c r="N424" s="22"/>
    </row>
    <row r="425" spans="1:14" s="23" customFormat="1" ht="16.5" x14ac:dyDescent="0.3">
      <c r="A425" s="84"/>
      <c r="B425" s="84"/>
      <c r="D425" s="385"/>
      <c r="E425" s="355"/>
      <c r="N425" s="22"/>
    </row>
    <row r="426" spans="1:14" s="23" customFormat="1" ht="16.5" x14ac:dyDescent="0.3">
      <c r="A426" s="84"/>
      <c r="B426" s="84"/>
      <c r="D426" s="385"/>
      <c r="E426" s="355"/>
      <c r="N426" s="22"/>
    </row>
    <row r="427" spans="1:14" s="23" customFormat="1" ht="16.5" x14ac:dyDescent="0.3">
      <c r="A427" s="84"/>
      <c r="B427" s="84"/>
      <c r="D427" s="385"/>
      <c r="E427" s="355"/>
      <c r="N427" s="22"/>
    </row>
    <row r="428" spans="1:14" s="23" customFormat="1" ht="16.5" x14ac:dyDescent="0.3">
      <c r="A428" s="84"/>
      <c r="B428" s="84"/>
      <c r="D428" s="385"/>
      <c r="E428" s="355"/>
      <c r="N428" s="22"/>
    </row>
    <row r="429" spans="1:14" s="23" customFormat="1" ht="16.5" x14ac:dyDescent="0.3">
      <c r="A429" s="84"/>
      <c r="B429" s="84"/>
      <c r="D429" s="385"/>
      <c r="E429" s="355"/>
      <c r="N429" s="22"/>
    </row>
    <row r="430" spans="1:14" s="23" customFormat="1" ht="16.5" x14ac:dyDescent="0.3">
      <c r="A430" s="84"/>
      <c r="B430" s="84"/>
      <c r="D430" s="385"/>
      <c r="E430" s="355"/>
      <c r="N430" s="22"/>
    </row>
    <row r="431" spans="1:14" s="23" customFormat="1" ht="16.5" x14ac:dyDescent="0.3">
      <c r="A431" s="84"/>
      <c r="B431" s="84"/>
      <c r="D431" s="385"/>
      <c r="E431" s="355"/>
      <c r="N431" s="22"/>
    </row>
    <row r="432" spans="1:14" s="23" customFormat="1" ht="16.5" x14ac:dyDescent="0.3">
      <c r="A432" s="84"/>
      <c r="B432" s="84"/>
      <c r="D432" s="385"/>
      <c r="E432" s="355"/>
      <c r="N432" s="22"/>
    </row>
    <row r="433" spans="1:14" s="23" customFormat="1" ht="16.5" x14ac:dyDescent="0.3">
      <c r="A433" s="84"/>
      <c r="B433" s="84"/>
      <c r="D433" s="385"/>
      <c r="E433" s="355"/>
      <c r="N433" s="22"/>
    </row>
    <row r="434" spans="1:14" s="23" customFormat="1" ht="16.5" x14ac:dyDescent="0.3">
      <c r="A434" s="84"/>
      <c r="B434" s="84"/>
      <c r="D434" s="385"/>
      <c r="E434" s="355"/>
      <c r="N434" s="22"/>
    </row>
    <row r="435" spans="1:14" s="23" customFormat="1" ht="16.5" x14ac:dyDescent="0.3">
      <c r="A435" s="84"/>
      <c r="B435" s="84"/>
      <c r="D435" s="385"/>
      <c r="E435" s="355"/>
      <c r="N435" s="22"/>
    </row>
    <row r="436" spans="1:14" s="23" customFormat="1" ht="16.5" x14ac:dyDescent="0.3">
      <c r="A436" s="84"/>
      <c r="B436" s="84"/>
      <c r="D436" s="385"/>
      <c r="E436" s="355"/>
      <c r="N436" s="22"/>
    </row>
    <row r="437" spans="1:14" s="23" customFormat="1" ht="16.5" x14ac:dyDescent="0.3">
      <c r="A437" s="84"/>
      <c r="B437" s="84"/>
      <c r="D437" s="385"/>
      <c r="E437" s="355"/>
      <c r="N437" s="22"/>
    </row>
    <row r="438" spans="1:14" s="23" customFormat="1" ht="16.5" x14ac:dyDescent="0.3">
      <c r="A438" s="84"/>
      <c r="B438" s="84"/>
      <c r="D438" s="385"/>
      <c r="E438" s="355"/>
      <c r="N438" s="22"/>
    </row>
    <row r="439" spans="1:14" s="23" customFormat="1" ht="16.5" x14ac:dyDescent="0.3">
      <c r="A439" s="84"/>
      <c r="B439" s="84"/>
      <c r="D439" s="385"/>
      <c r="E439" s="355"/>
      <c r="N439" s="22"/>
    </row>
    <row r="440" spans="1:14" s="23" customFormat="1" ht="16.5" x14ac:dyDescent="0.3">
      <c r="A440" s="84"/>
      <c r="B440" s="84"/>
      <c r="D440" s="385"/>
      <c r="E440" s="355"/>
      <c r="N440" s="22"/>
    </row>
    <row r="441" spans="1:14" s="23" customFormat="1" ht="16.5" x14ac:dyDescent="0.3">
      <c r="A441" s="84"/>
      <c r="B441" s="84"/>
      <c r="D441" s="385"/>
      <c r="E441" s="355"/>
      <c r="N441" s="22"/>
    </row>
    <row r="442" spans="1:14" s="23" customFormat="1" ht="16.5" x14ac:dyDescent="0.3">
      <c r="A442" s="84"/>
      <c r="B442" s="84"/>
      <c r="D442" s="385"/>
      <c r="E442" s="355"/>
      <c r="N442" s="22"/>
    </row>
    <row r="443" spans="1:14" s="23" customFormat="1" ht="16.5" x14ac:dyDescent="0.3">
      <c r="A443" s="84"/>
      <c r="B443" s="84"/>
      <c r="D443" s="385"/>
      <c r="E443" s="355"/>
      <c r="N443" s="22"/>
    </row>
    <row r="444" spans="1:14" s="23" customFormat="1" ht="16.5" x14ac:dyDescent="0.3">
      <c r="A444" s="84"/>
      <c r="B444" s="84"/>
      <c r="D444" s="385"/>
      <c r="E444" s="355"/>
      <c r="N444" s="22"/>
    </row>
    <row r="445" spans="1:14" s="23" customFormat="1" ht="16.5" x14ac:dyDescent="0.3">
      <c r="A445" s="84"/>
      <c r="B445" s="84"/>
      <c r="D445" s="385"/>
      <c r="E445" s="355"/>
      <c r="N445" s="22"/>
    </row>
    <row r="446" spans="1:14" s="23" customFormat="1" ht="16.5" x14ac:dyDescent="0.3">
      <c r="A446" s="84"/>
      <c r="B446" s="84"/>
      <c r="D446" s="385"/>
      <c r="E446" s="355"/>
      <c r="N446" s="22"/>
    </row>
    <row r="447" spans="1:14" s="23" customFormat="1" ht="16.5" x14ac:dyDescent="0.3">
      <c r="A447" s="84"/>
      <c r="B447" s="84"/>
      <c r="D447" s="385"/>
      <c r="E447" s="355"/>
      <c r="N447" s="22"/>
    </row>
    <row r="448" spans="1:14" s="23" customFormat="1" ht="16.5" x14ac:dyDescent="0.3">
      <c r="A448" s="84"/>
      <c r="B448" s="84"/>
      <c r="D448" s="385"/>
      <c r="E448" s="355"/>
      <c r="N448" s="22"/>
    </row>
    <row r="449" spans="1:14" s="23" customFormat="1" ht="16.5" x14ac:dyDescent="0.3">
      <c r="A449" s="84"/>
      <c r="B449" s="84"/>
      <c r="D449" s="385"/>
      <c r="E449" s="355"/>
      <c r="N449" s="22"/>
    </row>
    <row r="450" spans="1:14" s="23" customFormat="1" ht="16.5" x14ac:dyDescent="0.3">
      <c r="A450" s="84"/>
      <c r="B450" s="84"/>
      <c r="D450" s="385"/>
      <c r="E450" s="355"/>
      <c r="N450" s="22"/>
    </row>
    <row r="451" spans="1:14" s="23" customFormat="1" ht="16.5" x14ac:dyDescent="0.3">
      <c r="A451" s="84"/>
      <c r="B451" s="84"/>
      <c r="D451" s="385"/>
      <c r="E451" s="355"/>
      <c r="N451" s="22"/>
    </row>
    <row r="452" spans="1:14" s="23" customFormat="1" ht="16.5" x14ac:dyDescent="0.3">
      <c r="A452" s="84"/>
      <c r="B452" s="84"/>
      <c r="D452" s="385"/>
      <c r="E452" s="355"/>
      <c r="N452" s="22"/>
    </row>
    <row r="453" spans="1:14" s="23" customFormat="1" ht="16.5" x14ac:dyDescent="0.3">
      <c r="A453" s="84"/>
      <c r="B453" s="84"/>
      <c r="D453" s="385"/>
      <c r="E453" s="355"/>
      <c r="N453" s="22"/>
    </row>
    <row r="454" spans="1:14" s="23" customFormat="1" ht="16.5" x14ac:dyDescent="0.3">
      <c r="A454" s="84"/>
      <c r="B454" s="84"/>
      <c r="D454" s="385"/>
      <c r="E454" s="355"/>
      <c r="N454" s="22"/>
    </row>
    <row r="455" spans="1:14" s="23" customFormat="1" ht="16.5" x14ac:dyDescent="0.3">
      <c r="A455" s="84"/>
      <c r="B455" s="84"/>
      <c r="D455" s="385"/>
      <c r="E455" s="355"/>
      <c r="N455" s="22"/>
    </row>
    <row r="456" spans="1:14" s="23" customFormat="1" ht="16.5" x14ac:dyDescent="0.3">
      <c r="A456" s="84"/>
      <c r="B456" s="84"/>
      <c r="D456" s="385"/>
      <c r="E456" s="355"/>
      <c r="N456" s="22"/>
    </row>
    <row r="457" spans="1:14" s="23" customFormat="1" ht="16.5" x14ac:dyDescent="0.3">
      <c r="A457" s="84"/>
      <c r="B457" s="84"/>
      <c r="D457" s="385"/>
      <c r="E457" s="355"/>
      <c r="N457" s="22"/>
    </row>
    <row r="458" spans="1:14" s="23" customFormat="1" ht="16.5" x14ac:dyDescent="0.3">
      <c r="A458" s="84"/>
      <c r="B458" s="84"/>
      <c r="D458" s="385"/>
      <c r="E458" s="355"/>
      <c r="N458" s="22"/>
    </row>
    <row r="459" spans="1:14" s="23" customFormat="1" ht="16.5" x14ac:dyDescent="0.3">
      <c r="A459" s="84"/>
      <c r="B459" s="84"/>
      <c r="D459" s="385"/>
      <c r="E459" s="355"/>
      <c r="N459" s="22"/>
    </row>
    <row r="460" spans="1:14" s="23" customFormat="1" ht="16.5" x14ac:dyDescent="0.3">
      <c r="A460" s="84"/>
      <c r="B460" s="84"/>
      <c r="D460" s="385"/>
      <c r="E460" s="355"/>
      <c r="N460" s="22"/>
    </row>
    <row r="461" spans="1:14" s="23" customFormat="1" ht="16.5" x14ac:dyDescent="0.3">
      <c r="A461" s="84"/>
      <c r="B461" s="84"/>
      <c r="D461" s="385"/>
      <c r="E461" s="355"/>
      <c r="N461" s="22"/>
    </row>
    <row r="462" spans="1:14" s="23" customFormat="1" ht="16.5" x14ac:dyDescent="0.3">
      <c r="A462" s="84"/>
      <c r="B462" s="84"/>
      <c r="D462" s="385"/>
      <c r="E462" s="355"/>
      <c r="N462" s="22"/>
    </row>
    <row r="463" spans="1:14" s="23" customFormat="1" ht="16.5" x14ac:dyDescent="0.3">
      <c r="A463" s="84"/>
      <c r="B463" s="84"/>
      <c r="D463" s="385"/>
      <c r="E463" s="355"/>
      <c r="N463" s="22"/>
    </row>
    <row r="464" spans="1:14" s="23" customFormat="1" ht="16.5" x14ac:dyDescent="0.3">
      <c r="A464" s="84"/>
      <c r="B464" s="84"/>
      <c r="D464" s="385"/>
      <c r="E464" s="355"/>
      <c r="N464" s="22"/>
    </row>
    <row r="465" spans="1:14" s="23" customFormat="1" ht="16.5" x14ac:dyDescent="0.3">
      <c r="A465" s="84"/>
      <c r="B465" s="84"/>
      <c r="D465" s="385"/>
      <c r="E465" s="355"/>
      <c r="N465" s="22"/>
    </row>
  </sheetData>
  <mergeCells count="277">
    <mergeCell ref="A153:A156"/>
    <mergeCell ref="B153:M153"/>
    <mergeCell ref="B154:G154"/>
    <mergeCell ref="H154:M154"/>
    <mergeCell ref="B155:G155"/>
    <mergeCell ref="H155:J155"/>
    <mergeCell ref="K155:M155"/>
    <mergeCell ref="B156:G156"/>
    <mergeCell ref="B157:G157"/>
    <mergeCell ref="B62:G62"/>
    <mergeCell ref="B63:G63"/>
    <mergeCell ref="D71:G71"/>
    <mergeCell ref="H52:H53"/>
    <mergeCell ref="E58:G58"/>
    <mergeCell ref="D42:G47"/>
    <mergeCell ref="H16:M16"/>
    <mergeCell ref="I38:I41"/>
    <mergeCell ref="I52:I53"/>
    <mergeCell ref="I42:I47"/>
    <mergeCell ref="C42:C47"/>
    <mergeCell ref="J52:J53"/>
    <mergeCell ref="D51:G51"/>
    <mergeCell ref="M52:M53"/>
    <mergeCell ref="D35:G35"/>
    <mergeCell ref="L52:L53"/>
    <mergeCell ref="J38:J41"/>
    <mergeCell ref="H42:H47"/>
    <mergeCell ref="C38:G41"/>
    <mergeCell ref="K38:K41"/>
    <mergeCell ref="C50:G50"/>
    <mergeCell ref="B61:G61"/>
    <mergeCell ref="F171:G171"/>
    <mergeCell ref="D165:G165"/>
    <mergeCell ref="C166:G166"/>
    <mergeCell ref="D88:G88"/>
    <mergeCell ref="H18:M18"/>
    <mergeCell ref="B25:M25"/>
    <mergeCell ref="M38:M41"/>
    <mergeCell ref="B106:M106"/>
    <mergeCell ref="E127:G127"/>
    <mergeCell ref="C168:G168"/>
    <mergeCell ref="F121:G121"/>
    <mergeCell ref="K108:M108"/>
    <mergeCell ref="D99:G99"/>
    <mergeCell ref="B105:G105"/>
    <mergeCell ref="C75:G75"/>
    <mergeCell ref="D101:G101"/>
    <mergeCell ref="C82:G82"/>
    <mergeCell ref="H21:M21"/>
    <mergeCell ref="B18:G18"/>
    <mergeCell ref="B19:G19"/>
    <mergeCell ref="H38:H41"/>
    <mergeCell ref="C52:G53"/>
    <mergeCell ref="E68:G68"/>
    <mergeCell ref="C80:G80"/>
    <mergeCell ref="F138:G138"/>
    <mergeCell ref="D167:G167"/>
    <mergeCell ref="D169:G169"/>
    <mergeCell ref="B110:G110"/>
    <mergeCell ref="D141:G141"/>
    <mergeCell ref="F131:G131"/>
    <mergeCell ref="F128:G128"/>
    <mergeCell ref="C144:G144"/>
    <mergeCell ref="E138:E140"/>
    <mergeCell ref="C142:G142"/>
    <mergeCell ref="F126:G126"/>
    <mergeCell ref="F119:G119"/>
    <mergeCell ref="F118:G118"/>
    <mergeCell ref="E117:G117"/>
    <mergeCell ref="E135:E137"/>
    <mergeCell ref="F135:G135"/>
    <mergeCell ref="D149:G149"/>
    <mergeCell ref="D150:G150"/>
    <mergeCell ref="D151:G151"/>
    <mergeCell ref="D152:G152"/>
    <mergeCell ref="A21:A22"/>
    <mergeCell ref="B13:G13"/>
    <mergeCell ref="H22:M22"/>
    <mergeCell ref="K27:M27"/>
    <mergeCell ref="H17:M17"/>
    <mergeCell ref="B29:G29"/>
    <mergeCell ref="C34:G34"/>
    <mergeCell ref="C31:G31"/>
    <mergeCell ref="D49:G49"/>
    <mergeCell ref="B36:G36"/>
    <mergeCell ref="H15:M15"/>
    <mergeCell ref="K42:K47"/>
    <mergeCell ref="L42:L47"/>
    <mergeCell ref="M42:M47"/>
    <mergeCell ref="C48:G48"/>
    <mergeCell ref="F175:G175"/>
    <mergeCell ref="F173:G173"/>
    <mergeCell ref="B14:G14"/>
    <mergeCell ref="B15:G15"/>
    <mergeCell ref="B16:G16"/>
    <mergeCell ref="B17:G17"/>
    <mergeCell ref="B28:G28"/>
    <mergeCell ref="E65:G65"/>
    <mergeCell ref="E57:G57"/>
    <mergeCell ref="D64:G64"/>
    <mergeCell ref="E56:G56"/>
    <mergeCell ref="E55:G55"/>
    <mergeCell ref="B37:M37"/>
    <mergeCell ref="B30:M30"/>
    <mergeCell ref="D33:G33"/>
    <mergeCell ref="K52:K53"/>
    <mergeCell ref="J42:J47"/>
    <mergeCell ref="L38:L41"/>
    <mergeCell ref="D32:G32"/>
    <mergeCell ref="C69:G69"/>
    <mergeCell ref="D70:G70"/>
    <mergeCell ref="H61:J61"/>
    <mergeCell ref="D92:G92"/>
    <mergeCell ref="E66:G66"/>
    <mergeCell ref="D103:G103"/>
    <mergeCell ref="B107:G107"/>
    <mergeCell ref="D102:G102"/>
    <mergeCell ref="B109:G109"/>
    <mergeCell ref="A6:M6"/>
    <mergeCell ref="A7:M7"/>
    <mergeCell ref="A11:M11"/>
    <mergeCell ref="B27:G27"/>
    <mergeCell ref="H13:M13"/>
    <mergeCell ref="H14:M14"/>
    <mergeCell ref="A9:M9"/>
    <mergeCell ref="H19:M19"/>
    <mergeCell ref="H27:J27"/>
    <mergeCell ref="H26:M26"/>
    <mergeCell ref="H20:M20"/>
    <mergeCell ref="H23:M23"/>
    <mergeCell ref="A24:M24"/>
    <mergeCell ref="B20:G20"/>
    <mergeCell ref="B21:F22"/>
    <mergeCell ref="A8:M8"/>
    <mergeCell ref="B26:G26"/>
    <mergeCell ref="B23:G23"/>
    <mergeCell ref="B12:M12"/>
    <mergeCell ref="A25:A28"/>
    <mergeCell ref="D104:G104"/>
    <mergeCell ref="B111:M111"/>
    <mergeCell ref="D113:G113"/>
    <mergeCell ref="F115:G115"/>
    <mergeCell ref="F116:G116"/>
    <mergeCell ref="F125:G125"/>
    <mergeCell ref="F124:G124"/>
    <mergeCell ref="F123:G123"/>
    <mergeCell ref="F122:G122"/>
    <mergeCell ref="E120:G120"/>
    <mergeCell ref="E114:F114"/>
    <mergeCell ref="C112:G112"/>
    <mergeCell ref="D73:G74"/>
    <mergeCell ref="C91:G91"/>
    <mergeCell ref="D100:G100"/>
    <mergeCell ref="D89:G89"/>
    <mergeCell ref="D95:G95"/>
    <mergeCell ref="D98:G98"/>
    <mergeCell ref="D79:G79"/>
    <mergeCell ref="D83:G83"/>
    <mergeCell ref="D86:G86"/>
    <mergeCell ref="D81:G81"/>
    <mergeCell ref="D87:G87"/>
    <mergeCell ref="D90:G90"/>
    <mergeCell ref="D85:G85"/>
    <mergeCell ref="C77:G77"/>
    <mergeCell ref="D96:G96"/>
    <mergeCell ref="D93:G93"/>
    <mergeCell ref="C94:G94"/>
    <mergeCell ref="A106:A109"/>
    <mergeCell ref="D54:G54"/>
    <mergeCell ref="C54:C58"/>
    <mergeCell ref="C97:G97"/>
    <mergeCell ref="A59:A62"/>
    <mergeCell ref="B59:M59"/>
    <mergeCell ref="B60:G60"/>
    <mergeCell ref="E67:G67"/>
    <mergeCell ref="L73:L74"/>
    <mergeCell ref="H107:M107"/>
    <mergeCell ref="B108:G108"/>
    <mergeCell ref="H108:J108"/>
    <mergeCell ref="K61:M61"/>
    <mergeCell ref="M73:M74"/>
    <mergeCell ref="C72:G72"/>
    <mergeCell ref="D76:G76"/>
    <mergeCell ref="H73:H74"/>
    <mergeCell ref="H60:M60"/>
    <mergeCell ref="J73:J74"/>
    <mergeCell ref="K73:K74"/>
    <mergeCell ref="I73:I74"/>
    <mergeCell ref="C64:C68"/>
    <mergeCell ref="D78:G78"/>
    <mergeCell ref="D84:G84"/>
    <mergeCell ref="D242:G242"/>
    <mergeCell ref="A246:G246"/>
    <mergeCell ref="D229:G229"/>
    <mergeCell ref="C233:G233"/>
    <mergeCell ref="D234:G234"/>
    <mergeCell ref="C237:G237"/>
    <mergeCell ref="D238:G238"/>
    <mergeCell ref="D240:G240"/>
    <mergeCell ref="D239:G239"/>
    <mergeCell ref="D235:G235"/>
    <mergeCell ref="D236:G236"/>
    <mergeCell ref="C241:G241"/>
    <mergeCell ref="C243:G243"/>
    <mergeCell ref="D244:G244"/>
    <mergeCell ref="D245:G245"/>
    <mergeCell ref="B185:G185"/>
    <mergeCell ref="A186:G186"/>
    <mergeCell ref="C146:G146"/>
    <mergeCell ref="D215:G215"/>
    <mergeCell ref="C164:G164"/>
    <mergeCell ref="B162:G162"/>
    <mergeCell ref="B163:M163"/>
    <mergeCell ref="F172:G172"/>
    <mergeCell ref="D216:G216"/>
    <mergeCell ref="C203:G203"/>
    <mergeCell ref="D213:G213"/>
    <mergeCell ref="C214:G214"/>
    <mergeCell ref="C212:G212"/>
    <mergeCell ref="D208:G208"/>
    <mergeCell ref="D190:G190"/>
    <mergeCell ref="D189:G189"/>
    <mergeCell ref="D204:G204"/>
    <mergeCell ref="C191:G191"/>
    <mergeCell ref="D148:G148"/>
    <mergeCell ref="D160:G160"/>
    <mergeCell ref="D161:G161"/>
    <mergeCell ref="C158:G158"/>
    <mergeCell ref="E170:G170"/>
    <mergeCell ref="C188:G188"/>
    <mergeCell ref="B187:M187"/>
    <mergeCell ref="D221:G221"/>
    <mergeCell ref="D218:G218"/>
    <mergeCell ref="C217:G217"/>
    <mergeCell ref="E174:G174"/>
    <mergeCell ref="E193:G193"/>
    <mergeCell ref="E194:G194"/>
    <mergeCell ref="E197:G197"/>
    <mergeCell ref="E196:G196"/>
    <mergeCell ref="E211:G211"/>
    <mergeCell ref="E210:G210"/>
    <mergeCell ref="E209:G209"/>
    <mergeCell ref="E207:G207"/>
    <mergeCell ref="E206:G206"/>
    <mergeCell ref="E205:G205"/>
    <mergeCell ref="D180:G180"/>
    <mergeCell ref="D178:G178"/>
    <mergeCell ref="C183:G183"/>
    <mergeCell ref="D182:G182"/>
    <mergeCell ref="D184:G184"/>
    <mergeCell ref="D181:G181"/>
    <mergeCell ref="C179:G179"/>
    <mergeCell ref="F177:G177"/>
    <mergeCell ref="F176:G176"/>
    <mergeCell ref="D192:G192"/>
    <mergeCell ref="D195:G195"/>
    <mergeCell ref="E223:G223"/>
    <mergeCell ref="E222:G222"/>
    <mergeCell ref="E220:G220"/>
    <mergeCell ref="E219:G219"/>
    <mergeCell ref="E232:G232"/>
    <mergeCell ref="E231:G231"/>
    <mergeCell ref="E230:G230"/>
    <mergeCell ref="E228:G228"/>
    <mergeCell ref="E227:G227"/>
    <mergeCell ref="E226:G226"/>
    <mergeCell ref="C224:G224"/>
    <mergeCell ref="D225:G225"/>
    <mergeCell ref="A198:A201"/>
    <mergeCell ref="B198:M198"/>
    <mergeCell ref="B199:G199"/>
    <mergeCell ref="H199:M199"/>
    <mergeCell ref="B200:G200"/>
    <mergeCell ref="H200:J200"/>
    <mergeCell ref="K200:M200"/>
    <mergeCell ref="B201:G201"/>
    <mergeCell ref="B202:G202"/>
  </mergeCells>
  <phoneticPr fontId="0" type="noConversion"/>
  <printOptions horizontalCentered="1"/>
  <pageMargins left="0.39370078740157499" right="0.39370078740157499" top="0.196850393700787" bottom="0.196850393700787" header="0.23622047244094499" footer="0.511811023622047"/>
  <pageSetup paperSize="10000" orientation="portrait" horizontalDpi="4294967293" r:id="rId1"/>
  <headerFooter alignWithMargins="0"/>
  <rowBreaks count="6" manualBreakCount="6">
    <brk id="58" max="12" man="1"/>
    <brk id="105" max="12" man="1"/>
    <brk id="105" max="12" man="1"/>
    <brk id="152" max="12" man="1"/>
    <brk id="197" max="12" man="1"/>
    <brk id="24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07"/>
  <sheetViews>
    <sheetView view="pageBreakPreview" topLeftCell="A171" zoomScaleNormal="106" zoomScaleSheetLayoutView="100" workbookViewId="0">
      <selection activeCell="E193" sqref="E193:F193"/>
    </sheetView>
  </sheetViews>
  <sheetFormatPr defaultRowHeight="12.75" x14ac:dyDescent="0.2"/>
  <cols>
    <col min="1" max="1" width="3.85546875" style="150" customWidth="1"/>
    <col min="2" max="3" width="2.5703125" style="150" customWidth="1"/>
    <col min="4" max="4" width="35.140625" style="150" customWidth="1"/>
    <col min="5" max="5" width="1.42578125" style="150" bestFit="1" customWidth="1"/>
    <col min="6" max="6" width="7.85546875" style="150" customWidth="1"/>
    <col min="7" max="7" width="10.85546875" style="150" customWidth="1"/>
    <col min="8" max="8" width="8.85546875" style="150" customWidth="1"/>
    <col min="9" max="9" width="6.5703125" style="150" customWidth="1"/>
    <col min="10" max="10" width="7.140625" style="188" customWidth="1"/>
    <col min="11" max="11" width="11.28515625" style="188" customWidth="1"/>
    <col min="12" max="16384" width="9.140625" style="188"/>
  </cols>
  <sheetData>
    <row r="1" spans="1:11" s="150" customFormat="1" x14ac:dyDescent="0.2">
      <c r="A1" s="370"/>
      <c r="B1" s="370"/>
      <c r="C1" s="370"/>
      <c r="F1" s="3" t="s">
        <v>83</v>
      </c>
      <c r="G1" s="3" t="s">
        <v>86</v>
      </c>
    </row>
    <row r="2" spans="1:11" s="150" customFormat="1" x14ac:dyDescent="0.2">
      <c r="A2" s="370"/>
      <c r="B2" s="370"/>
      <c r="C2" s="370"/>
      <c r="G2" s="3" t="s">
        <v>87</v>
      </c>
    </row>
    <row r="3" spans="1:11" s="150" customFormat="1" x14ac:dyDescent="0.2">
      <c r="A3" s="370"/>
      <c r="B3" s="370"/>
      <c r="C3" s="370"/>
      <c r="G3" s="22" t="s">
        <v>79</v>
      </c>
      <c r="H3" s="22" t="s">
        <v>268</v>
      </c>
    </row>
    <row r="4" spans="1:11" s="150" customFormat="1" x14ac:dyDescent="0.2">
      <c r="A4" s="370"/>
      <c r="B4" s="370"/>
      <c r="C4" s="370"/>
      <c r="G4" s="3" t="s">
        <v>80</v>
      </c>
      <c r="H4" s="3" t="s">
        <v>88</v>
      </c>
    </row>
    <row r="6" spans="1:11" ht="15" x14ac:dyDescent="0.2">
      <c r="A6" s="884" t="s">
        <v>29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</row>
    <row r="7" spans="1:11" ht="15" x14ac:dyDescent="0.2">
      <c r="A7" s="884" t="s">
        <v>231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</row>
    <row r="8" spans="1:11" ht="9" customHeight="1" x14ac:dyDescent="0.2">
      <c r="A8" s="361"/>
      <c r="B8" s="451"/>
      <c r="C8" s="451"/>
      <c r="D8" s="361"/>
      <c r="E8" s="361"/>
      <c r="F8" s="361"/>
      <c r="G8" s="361"/>
      <c r="H8" s="361"/>
      <c r="I8" s="361"/>
    </row>
    <row r="9" spans="1:11" s="4" customFormat="1" x14ac:dyDescent="0.2">
      <c r="A9" s="138" t="s">
        <v>30</v>
      </c>
      <c r="B9" s="138"/>
      <c r="C9" s="138"/>
      <c r="D9" s="138"/>
      <c r="E9" s="138"/>
      <c r="F9" s="138"/>
      <c r="G9" s="138"/>
      <c r="H9" s="138"/>
      <c r="I9" s="3"/>
    </row>
    <row r="10" spans="1:11" s="4" customFormat="1" ht="9" customHeight="1" x14ac:dyDescent="0.2">
      <c r="A10" s="138"/>
      <c r="B10" s="138"/>
      <c r="C10" s="138"/>
      <c r="D10" s="138"/>
      <c r="E10" s="138"/>
      <c r="F10" s="138"/>
      <c r="G10" s="138"/>
      <c r="H10" s="138"/>
      <c r="I10" s="3"/>
    </row>
    <row r="11" spans="1:11" s="4" customFormat="1" x14ac:dyDescent="0.2">
      <c r="A11" s="138"/>
      <c r="B11" s="138"/>
      <c r="C11" s="138"/>
      <c r="D11" s="138" t="s">
        <v>3</v>
      </c>
      <c r="E11" s="139" t="s">
        <v>31</v>
      </c>
      <c r="F11" s="140" t="str">
        <f>Master!$C$39</f>
        <v>Hery Toiba, S.P., M.P., Ph.D.</v>
      </c>
      <c r="G11" s="138"/>
      <c r="H11" s="138"/>
      <c r="I11" s="3"/>
    </row>
    <row r="12" spans="1:11" s="4" customFormat="1" x14ac:dyDescent="0.2">
      <c r="A12" s="138"/>
      <c r="B12" s="138"/>
      <c r="C12" s="138"/>
      <c r="D12" s="138" t="s">
        <v>4</v>
      </c>
      <c r="E12" s="139" t="s">
        <v>31</v>
      </c>
      <c r="F12" s="140" t="str">
        <f>Master!$C$40</f>
        <v>197209082003121001</v>
      </c>
      <c r="G12" s="138"/>
      <c r="H12" s="138"/>
      <c r="I12" s="3"/>
    </row>
    <row r="13" spans="1:11" s="4" customFormat="1" x14ac:dyDescent="0.2">
      <c r="A13" s="138"/>
      <c r="B13" s="138"/>
      <c r="C13" s="138"/>
      <c r="D13" s="138" t="s">
        <v>274</v>
      </c>
      <c r="E13" s="139" t="s">
        <v>31</v>
      </c>
      <c r="F13" s="140" t="str">
        <f>Master!$C$41</f>
        <v>Penata, III/c, 1 Oktober 2018</v>
      </c>
      <c r="G13" s="138"/>
      <c r="H13" s="138"/>
      <c r="I13" s="3"/>
    </row>
    <row r="14" spans="1:11" s="4" customFormat="1" x14ac:dyDescent="0.2">
      <c r="A14" s="138"/>
      <c r="B14" s="138"/>
      <c r="C14" s="138"/>
      <c r="D14" s="138" t="s">
        <v>69</v>
      </c>
      <c r="E14" s="139" t="s">
        <v>31</v>
      </c>
      <c r="F14" s="140" t="str">
        <f>Master!$C$42</f>
        <v>Ketua Departemen Sosial Ekonomi Pertanian</v>
      </c>
      <c r="G14" s="138"/>
      <c r="H14" s="138"/>
      <c r="I14" s="3"/>
    </row>
    <row r="15" spans="1:11" s="4" customFormat="1" x14ac:dyDescent="0.2">
      <c r="A15" s="138"/>
      <c r="B15" s="138"/>
      <c r="C15" s="138"/>
      <c r="D15" s="138" t="s">
        <v>11</v>
      </c>
      <c r="E15" s="139" t="s">
        <v>31</v>
      </c>
      <c r="F15" s="140" t="str">
        <f>Master!$C$43</f>
        <v>Fakultas Pertanian Universitas Brawijaya</v>
      </c>
      <c r="G15" s="138"/>
      <c r="H15" s="138"/>
      <c r="I15" s="3"/>
    </row>
    <row r="16" spans="1:11" s="4" customFormat="1" ht="9" customHeight="1" x14ac:dyDescent="0.2">
      <c r="A16" s="138"/>
      <c r="B16" s="138"/>
      <c r="C16" s="138"/>
      <c r="D16" s="138"/>
      <c r="E16" s="138"/>
      <c r="F16" s="142"/>
      <c r="G16" s="138"/>
      <c r="H16" s="138"/>
      <c r="I16" s="3"/>
    </row>
    <row r="17" spans="1:11" s="4" customFormat="1" x14ac:dyDescent="0.2">
      <c r="A17" s="138" t="s">
        <v>565</v>
      </c>
      <c r="B17" s="138"/>
      <c r="C17" s="138"/>
      <c r="D17" s="138"/>
      <c r="E17" s="138"/>
      <c r="F17" s="142"/>
      <c r="G17" s="138"/>
      <c r="H17" s="138"/>
      <c r="I17" s="3"/>
    </row>
    <row r="18" spans="1:11" s="4" customFormat="1" ht="9" customHeight="1" x14ac:dyDescent="0.2">
      <c r="A18" s="138"/>
      <c r="B18" s="138"/>
      <c r="C18" s="138"/>
      <c r="D18" s="138"/>
      <c r="E18" s="138"/>
      <c r="F18" s="142"/>
      <c r="G18" s="138"/>
      <c r="H18" s="138"/>
      <c r="I18" s="3"/>
    </row>
    <row r="19" spans="1:11" s="4" customFormat="1" x14ac:dyDescent="0.2">
      <c r="A19" s="138"/>
      <c r="B19" s="138"/>
      <c r="C19" s="138"/>
      <c r="D19" s="138" t="s">
        <v>3</v>
      </c>
      <c r="E19" s="139" t="s">
        <v>31</v>
      </c>
      <c r="F19" s="140" t="str">
        <f>Master!$E$7</f>
        <v>Prof. Dr. Ir. xxxxxx, M.S.</v>
      </c>
      <c r="G19" s="138"/>
      <c r="H19" s="138"/>
      <c r="I19" s="3"/>
    </row>
    <row r="20" spans="1:11" s="4" customFormat="1" x14ac:dyDescent="0.2">
      <c r="A20" s="138"/>
      <c r="B20" s="138"/>
      <c r="C20" s="138"/>
      <c r="D20" s="138" t="s">
        <v>4</v>
      </c>
      <c r="E20" s="139" t="s">
        <v>31</v>
      </c>
      <c r="F20" s="140" t="str">
        <f>Master!E9</f>
        <v>1234567890</v>
      </c>
      <c r="G20" s="138"/>
      <c r="H20" s="138"/>
      <c r="I20" s="3"/>
    </row>
    <row r="21" spans="1:11" s="4" customFormat="1" x14ac:dyDescent="0.2">
      <c r="A21" s="138"/>
      <c r="B21" s="138"/>
      <c r="C21" s="138"/>
      <c r="D21" s="138" t="s">
        <v>274</v>
      </c>
      <c r="E21" s="139" t="s">
        <v>31</v>
      </c>
      <c r="F21" s="140" t="str">
        <f>Master!E14</f>
        <v>Pembina Utama Madya, IV/d, 1 Oktober 2007</v>
      </c>
      <c r="G21" s="138"/>
      <c r="H21" s="138"/>
      <c r="I21" s="3"/>
    </row>
    <row r="22" spans="1:11" s="4" customFormat="1" x14ac:dyDescent="0.2">
      <c r="A22" s="138"/>
      <c r="B22" s="138"/>
      <c r="C22" s="138"/>
      <c r="D22" s="138" t="s">
        <v>52</v>
      </c>
      <c r="E22" s="139" t="s">
        <v>31</v>
      </c>
      <c r="F22" s="140" t="str">
        <f>Master!$E$16</f>
        <v>Guru Besar</v>
      </c>
      <c r="G22" s="138"/>
      <c r="H22" s="138"/>
      <c r="I22" s="3"/>
    </row>
    <row r="23" spans="1:11" s="4" customFormat="1" x14ac:dyDescent="0.2">
      <c r="A23" s="138"/>
      <c r="B23" s="138"/>
      <c r="C23" s="138"/>
      <c r="D23" s="138" t="s">
        <v>11</v>
      </c>
      <c r="E23" s="139" t="s">
        <v>31</v>
      </c>
      <c r="F23" s="140" t="str">
        <f>Master!$C$43</f>
        <v>Fakultas Pertanian Universitas Brawijaya</v>
      </c>
      <c r="G23" s="138"/>
      <c r="H23" s="138"/>
      <c r="I23" s="3"/>
    </row>
    <row r="24" spans="1:11" s="4" customFormat="1" ht="9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1" s="4" customFormat="1" x14ac:dyDescent="0.2">
      <c r="A25" s="3" t="s">
        <v>75</v>
      </c>
      <c r="B25" s="3"/>
      <c r="C25" s="3"/>
      <c r="D25" s="3"/>
      <c r="E25" s="3"/>
      <c r="F25" s="3"/>
      <c r="G25" s="3"/>
      <c r="H25" s="3"/>
      <c r="I25" s="3"/>
    </row>
    <row r="26" spans="1:11" ht="12" customHeight="1" x14ac:dyDescent="0.2"/>
    <row r="27" spans="1:11" ht="45" customHeight="1" x14ac:dyDescent="0.2">
      <c r="A27" s="363" t="s">
        <v>232</v>
      </c>
      <c r="B27" s="561"/>
      <c r="C27" s="572"/>
      <c r="D27" s="558" t="s">
        <v>318</v>
      </c>
      <c r="E27" s="886" t="s">
        <v>319</v>
      </c>
      <c r="F27" s="886"/>
      <c r="G27" s="363" t="s">
        <v>320</v>
      </c>
      <c r="H27" s="363" t="s">
        <v>321</v>
      </c>
      <c r="I27" s="363" t="s">
        <v>322</v>
      </c>
      <c r="J27" s="363" t="s">
        <v>323</v>
      </c>
      <c r="K27" s="363" t="s">
        <v>324</v>
      </c>
    </row>
    <row r="28" spans="1:11" s="371" customFormat="1" ht="13.5" thickBot="1" x14ac:dyDescent="0.25">
      <c r="A28" s="362">
        <v>1</v>
      </c>
      <c r="B28" s="562"/>
      <c r="C28" s="573"/>
      <c r="D28" s="559">
        <v>2</v>
      </c>
      <c r="E28" s="885">
        <v>3</v>
      </c>
      <c r="F28" s="885"/>
      <c r="G28" s="362">
        <v>4</v>
      </c>
      <c r="H28" s="362">
        <v>5</v>
      </c>
      <c r="I28" s="362">
        <v>6</v>
      </c>
      <c r="J28" s="362">
        <v>7</v>
      </c>
      <c r="K28" s="362">
        <v>8</v>
      </c>
    </row>
    <row r="29" spans="1:11" s="4" customFormat="1" ht="13.5" thickTop="1" x14ac:dyDescent="0.2">
      <c r="A29" s="156" t="s">
        <v>1</v>
      </c>
      <c r="B29" s="336"/>
      <c r="C29" s="534"/>
      <c r="D29" s="566" t="s">
        <v>325</v>
      </c>
      <c r="E29" s="870"/>
      <c r="F29" s="870"/>
      <c r="G29" s="157"/>
      <c r="H29" s="157"/>
      <c r="I29" s="157"/>
      <c r="J29" s="157"/>
      <c r="K29" s="157"/>
    </row>
    <row r="30" spans="1:11" s="4" customFormat="1" ht="5.0999999999999996" customHeight="1" x14ac:dyDescent="0.2">
      <c r="A30" s="461"/>
      <c r="B30" s="178"/>
      <c r="C30" s="149"/>
      <c r="D30" s="543"/>
      <c r="E30" s="445"/>
      <c r="F30" s="446"/>
      <c r="G30" s="251"/>
      <c r="H30" s="251"/>
      <c r="I30" s="251"/>
      <c r="J30" s="251"/>
      <c r="K30" s="251"/>
    </row>
    <row r="31" spans="1:11" s="4" customFormat="1" x14ac:dyDescent="0.2">
      <c r="A31" s="857" t="s">
        <v>23</v>
      </c>
      <c r="B31" s="864" t="s">
        <v>326</v>
      </c>
      <c r="C31" s="865"/>
      <c r="D31" s="866"/>
      <c r="E31" s="879"/>
      <c r="F31" s="880"/>
      <c r="G31" s="223"/>
      <c r="H31" s="223"/>
      <c r="I31" s="223"/>
      <c r="J31" s="223"/>
      <c r="K31" s="223"/>
    </row>
    <row r="32" spans="1:11" s="4" customFormat="1" x14ac:dyDescent="0.2">
      <c r="A32" s="857"/>
      <c r="B32" s="577" t="s">
        <v>242</v>
      </c>
      <c r="C32" s="865" t="s">
        <v>619</v>
      </c>
      <c r="D32" s="866"/>
      <c r="E32" s="877" t="s">
        <v>344</v>
      </c>
      <c r="F32" s="878"/>
      <c r="G32" s="867" t="s">
        <v>233</v>
      </c>
      <c r="H32" s="867">
        <v>1</v>
      </c>
      <c r="I32" s="887">
        <v>50</v>
      </c>
      <c r="J32" s="887">
        <f>I32</f>
        <v>50</v>
      </c>
      <c r="K32" s="867" t="s">
        <v>345</v>
      </c>
    </row>
    <row r="33" spans="1:11" s="4" customFormat="1" ht="12.75" customHeight="1" x14ac:dyDescent="0.2">
      <c r="A33" s="857"/>
      <c r="B33" s="453"/>
      <c r="C33" s="889" t="s">
        <v>620</v>
      </c>
      <c r="D33" s="890"/>
      <c r="E33" s="877"/>
      <c r="F33" s="878"/>
      <c r="G33" s="867"/>
      <c r="H33" s="867"/>
      <c r="I33" s="887"/>
      <c r="J33" s="887"/>
      <c r="K33" s="867"/>
    </row>
    <row r="34" spans="1:11" s="4" customFormat="1" x14ac:dyDescent="0.2">
      <c r="A34" s="857"/>
      <c r="B34" s="577" t="s">
        <v>243</v>
      </c>
      <c r="C34" s="865" t="s">
        <v>621</v>
      </c>
      <c r="D34" s="866"/>
      <c r="E34" s="856"/>
      <c r="F34" s="856"/>
      <c r="G34" s="867" t="s">
        <v>233</v>
      </c>
      <c r="H34" s="867">
        <v>1</v>
      </c>
      <c r="I34" s="868">
        <v>50</v>
      </c>
      <c r="J34" s="868"/>
      <c r="K34" s="867"/>
    </row>
    <row r="35" spans="1:11" s="4" customFormat="1" x14ac:dyDescent="0.2">
      <c r="A35" s="857"/>
      <c r="B35" s="453"/>
      <c r="C35" s="865" t="s">
        <v>622</v>
      </c>
      <c r="D35" s="866"/>
      <c r="E35" s="856"/>
      <c r="F35" s="856"/>
      <c r="G35" s="867"/>
      <c r="H35" s="867"/>
      <c r="I35" s="868"/>
      <c r="J35" s="868"/>
      <c r="K35" s="867"/>
    </row>
    <row r="36" spans="1:11" s="4" customFormat="1" ht="5.0999999999999996" customHeight="1" x14ac:dyDescent="0.2">
      <c r="A36" s="358"/>
      <c r="B36" s="457"/>
      <c r="C36" s="536"/>
      <c r="D36" s="177"/>
      <c r="E36" s="325"/>
      <c r="F36" s="326"/>
      <c r="G36" s="360"/>
      <c r="H36" s="360"/>
      <c r="I36" s="373"/>
      <c r="J36" s="373"/>
      <c r="K36" s="360"/>
    </row>
    <row r="37" spans="1:11" s="4" customFormat="1" ht="5.0999999999999996" customHeight="1" x14ac:dyDescent="0.2">
      <c r="A37" s="443"/>
      <c r="B37" s="563"/>
      <c r="C37" s="574"/>
      <c r="D37" s="567"/>
      <c r="E37" s="445"/>
      <c r="F37" s="446"/>
      <c r="G37" s="461"/>
      <c r="H37" s="461"/>
      <c r="I37" s="419"/>
      <c r="J37" s="419"/>
      <c r="K37" s="461"/>
    </row>
    <row r="38" spans="1:11" s="4" customFormat="1" x14ac:dyDescent="0.2">
      <c r="A38" s="444" t="s">
        <v>24</v>
      </c>
      <c r="B38" s="864" t="s">
        <v>327</v>
      </c>
      <c r="C38" s="865"/>
      <c r="D38" s="866"/>
      <c r="E38" s="871" t="s">
        <v>348</v>
      </c>
      <c r="F38" s="872"/>
      <c r="G38" s="278" t="s">
        <v>297</v>
      </c>
      <c r="H38" s="463"/>
      <c r="I38" s="444">
        <v>3</v>
      </c>
      <c r="J38" s="418"/>
      <c r="K38" s="223"/>
    </row>
    <row r="39" spans="1:11" s="4" customFormat="1" ht="5.0999999999999996" customHeight="1" x14ac:dyDescent="0.2">
      <c r="A39" s="447"/>
      <c r="B39" s="457"/>
      <c r="C39" s="536"/>
      <c r="D39" s="177"/>
      <c r="E39" s="556"/>
      <c r="F39" s="557"/>
      <c r="G39" s="554"/>
      <c r="H39" s="465"/>
      <c r="I39" s="447"/>
      <c r="J39" s="555"/>
      <c r="K39" s="224"/>
    </row>
    <row r="40" spans="1:11" s="4" customFormat="1" x14ac:dyDescent="0.2">
      <c r="A40" s="201"/>
      <c r="B40" s="564"/>
      <c r="C40" s="575"/>
      <c r="D40" s="172" t="s">
        <v>346</v>
      </c>
      <c r="E40" s="855"/>
      <c r="F40" s="855"/>
      <c r="G40" s="158"/>
      <c r="H40" s="158"/>
      <c r="I40" s="158"/>
      <c r="J40" s="162">
        <f>SUM(J32:J38)</f>
        <v>50</v>
      </c>
      <c r="K40" s="158"/>
    </row>
    <row r="41" spans="1:11" s="4" customFormat="1" ht="5.0999999999999996" customHeight="1" x14ac:dyDescent="0.2">
      <c r="A41" s="356"/>
      <c r="B41" s="563"/>
      <c r="C41" s="574"/>
      <c r="D41" s="180"/>
      <c r="E41" s="894"/>
      <c r="F41" s="895"/>
      <c r="G41" s="251"/>
      <c r="H41" s="251"/>
      <c r="I41" s="251"/>
      <c r="J41" s="327"/>
      <c r="K41" s="251"/>
    </row>
    <row r="42" spans="1:11" s="4" customFormat="1" x14ac:dyDescent="0.2">
      <c r="A42" s="358" t="s">
        <v>12</v>
      </c>
      <c r="B42" s="891" t="s">
        <v>328</v>
      </c>
      <c r="C42" s="892"/>
      <c r="D42" s="893"/>
      <c r="E42" s="874"/>
      <c r="F42" s="874"/>
      <c r="G42" s="224"/>
      <c r="H42" s="224"/>
      <c r="I42" s="224"/>
      <c r="J42" s="224"/>
      <c r="K42" s="224"/>
    </row>
    <row r="43" spans="1:11" s="4" customFormat="1" x14ac:dyDescent="0.2">
      <c r="A43" s="888" t="s">
        <v>23</v>
      </c>
      <c r="B43" s="896" t="s">
        <v>329</v>
      </c>
      <c r="C43" s="897"/>
      <c r="D43" s="898"/>
      <c r="E43" s="873"/>
      <c r="F43" s="873"/>
      <c r="G43" s="251"/>
      <c r="H43" s="251"/>
      <c r="I43" s="251"/>
      <c r="J43" s="251"/>
      <c r="K43" s="251"/>
    </row>
    <row r="44" spans="1:11" s="4" customFormat="1" ht="12.75" customHeight="1" x14ac:dyDescent="0.2">
      <c r="A44" s="857"/>
      <c r="B44" s="577" t="s">
        <v>242</v>
      </c>
      <c r="C44" s="865" t="s">
        <v>623</v>
      </c>
      <c r="D44" s="866"/>
      <c r="E44" s="875" t="s">
        <v>276</v>
      </c>
      <c r="F44" s="876"/>
      <c r="G44" s="357" t="s">
        <v>234</v>
      </c>
      <c r="H44" s="364">
        <v>10</v>
      </c>
      <c r="I44" s="380">
        <v>1</v>
      </c>
      <c r="J44" s="381">
        <f>H44*I44</f>
        <v>10</v>
      </c>
      <c r="K44" s="867" t="s">
        <v>235</v>
      </c>
    </row>
    <row r="45" spans="1:11" s="4" customFormat="1" ht="12.75" customHeight="1" x14ac:dyDescent="0.2">
      <c r="A45" s="857"/>
      <c r="B45" s="577" t="s">
        <v>243</v>
      </c>
      <c r="C45" s="865" t="s">
        <v>624</v>
      </c>
      <c r="D45" s="866"/>
      <c r="E45" s="875"/>
      <c r="F45" s="876"/>
      <c r="G45" s="357" t="s">
        <v>237</v>
      </c>
      <c r="H45" s="364">
        <v>2</v>
      </c>
      <c r="I45" s="380">
        <v>0.5</v>
      </c>
      <c r="J45" s="381">
        <f>H45*I45</f>
        <v>1</v>
      </c>
      <c r="K45" s="867"/>
    </row>
    <row r="46" spans="1:11" s="4" customFormat="1" x14ac:dyDescent="0.2">
      <c r="A46" s="857"/>
      <c r="B46" s="577" t="s">
        <v>244</v>
      </c>
      <c r="C46" s="865" t="s">
        <v>625</v>
      </c>
      <c r="D46" s="866"/>
      <c r="E46" s="875"/>
      <c r="F46" s="876"/>
      <c r="G46" s="223"/>
      <c r="H46" s="223"/>
      <c r="I46" s="418"/>
      <c r="J46" s="418"/>
      <c r="K46" s="223"/>
    </row>
    <row r="47" spans="1:11" s="4" customFormat="1" x14ac:dyDescent="0.2">
      <c r="A47" s="857"/>
      <c r="B47" s="577" t="s">
        <v>245</v>
      </c>
      <c r="C47" s="865" t="s">
        <v>626</v>
      </c>
      <c r="D47" s="866"/>
      <c r="E47" s="875"/>
      <c r="F47" s="876"/>
      <c r="G47" s="223"/>
      <c r="H47" s="223"/>
      <c r="I47" s="418"/>
      <c r="J47" s="418"/>
      <c r="K47" s="223"/>
    </row>
    <row r="48" spans="1:11" s="4" customFormat="1" x14ac:dyDescent="0.2">
      <c r="A48" s="857"/>
      <c r="B48" s="577" t="s">
        <v>523</v>
      </c>
      <c r="C48" s="858" t="s">
        <v>627</v>
      </c>
      <c r="D48" s="859"/>
      <c r="E48" s="875"/>
      <c r="F48" s="876"/>
      <c r="G48" s="223"/>
      <c r="H48" s="223"/>
      <c r="I48" s="418"/>
      <c r="J48" s="418"/>
      <c r="K48" s="223"/>
    </row>
    <row r="49" spans="1:12" s="4" customFormat="1" ht="5.0999999999999996" customHeight="1" x14ac:dyDescent="0.2">
      <c r="A49" s="857"/>
      <c r="B49" s="509"/>
      <c r="C49" s="535"/>
      <c r="D49" s="578"/>
      <c r="E49" s="879"/>
      <c r="F49" s="880"/>
      <c r="G49" s="223"/>
      <c r="H49" s="223"/>
      <c r="I49" s="418"/>
      <c r="J49" s="223"/>
      <c r="K49" s="223"/>
    </row>
    <row r="50" spans="1:12" s="4" customFormat="1" x14ac:dyDescent="0.2">
      <c r="A50" s="857"/>
      <c r="B50" s="864" t="s">
        <v>329</v>
      </c>
      <c r="C50" s="865"/>
      <c r="D50" s="866"/>
      <c r="E50" s="879"/>
      <c r="F50" s="880"/>
      <c r="G50" s="223"/>
      <c r="H50" s="223"/>
      <c r="I50" s="418"/>
      <c r="J50" s="223"/>
      <c r="K50" s="223"/>
    </row>
    <row r="51" spans="1:12" s="4" customFormat="1" ht="26.25" customHeight="1" x14ac:dyDescent="0.2">
      <c r="A51" s="857"/>
      <c r="B51" s="577" t="s">
        <v>242</v>
      </c>
      <c r="C51" s="865" t="s">
        <v>628</v>
      </c>
      <c r="D51" s="866"/>
      <c r="E51" s="875" t="s">
        <v>347</v>
      </c>
      <c r="F51" s="876"/>
      <c r="G51" s="357" t="s">
        <v>234</v>
      </c>
      <c r="H51" s="364">
        <v>4.5</v>
      </c>
      <c r="I51" s="380">
        <v>1</v>
      </c>
      <c r="J51" s="381">
        <f>H51*I51</f>
        <v>4.5</v>
      </c>
      <c r="K51" s="857" t="s">
        <v>235</v>
      </c>
      <c r="L51" s="4" t="s">
        <v>670</v>
      </c>
    </row>
    <row r="52" spans="1:12" s="4" customFormat="1" ht="26.25" customHeight="1" x14ac:dyDescent="0.2">
      <c r="A52" s="857"/>
      <c r="B52" s="577" t="s">
        <v>243</v>
      </c>
      <c r="C52" s="858" t="s">
        <v>629</v>
      </c>
      <c r="D52" s="859"/>
      <c r="E52" s="875"/>
      <c r="F52" s="876"/>
      <c r="G52" s="357"/>
      <c r="H52" s="364"/>
      <c r="I52" s="380"/>
      <c r="J52" s="364"/>
      <c r="K52" s="857"/>
    </row>
    <row r="53" spans="1:12" s="4" customFormat="1" ht="26.25" customHeight="1" x14ac:dyDescent="0.2">
      <c r="A53" s="857"/>
      <c r="B53" s="577" t="s">
        <v>244</v>
      </c>
      <c r="C53" s="858" t="s">
        <v>630</v>
      </c>
      <c r="D53" s="859"/>
      <c r="E53" s="875"/>
      <c r="F53" s="876"/>
      <c r="G53" s="223"/>
      <c r="H53" s="223"/>
      <c r="I53" s="418"/>
      <c r="J53" s="223"/>
      <c r="K53" s="223"/>
    </row>
    <row r="54" spans="1:12" s="4" customFormat="1" ht="12.75" customHeight="1" x14ac:dyDescent="0.2">
      <c r="A54" s="857"/>
      <c r="B54" s="577"/>
      <c r="C54" s="858" t="s">
        <v>669</v>
      </c>
      <c r="D54" s="859"/>
      <c r="E54" s="509"/>
      <c r="F54" s="510"/>
      <c r="G54" s="223"/>
      <c r="H54" s="223"/>
      <c r="I54" s="418"/>
      <c r="J54" s="223"/>
      <c r="K54" s="223"/>
    </row>
    <row r="55" spans="1:12" s="4" customFormat="1" ht="5.0999999999999996" customHeight="1" x14ac:dyDescent="0.2">
      <c r="A55" s="857"/>
      <c r="B55" s="453"/>
      <c r="C55" s="277"/>
      <c r="D55" s="568"/>
      <c r="E55" s="375"/>
      <c r="F55" s="376"/>
      <c r="G55" s="224"/>
      <c r="H55" s="224"/>
      <c r="I55" s="224"/>
      <c r="J55" s="224"/>
      <c r="K55" s="224"/>
    </row>
    <row r="56" spans="1:12" s="4" customFormat="1" x14ac:dyDescent="0.2">
      <c r="A56" s="869"/>
      <c r="B56" s="564"/>
      <c r="C56" s="575"/>
      <c r="D56" s="172" t="s">
        <v>278</v>
      </c>
      <c r="E56" s="855"/>
      <c r="F56" s="855"/>
      <c r="G56" s="158"/>
      <c r="H56" s="158"/>
      <c r="I56" s="158"/>
      <c r="J56" s="160">
        <f>SUM(J44:J52)</f>
        <v>15.5</v>
      </c>
      <c r="K56" s="158"/>
    </row>
    <row r="57" spans="1:12" s="4" customFormat="1" ht="5.0999999999999996" customHeight="1" x14ac:dyDescent="0.2">
      <c r="A57" s="357"/>
      <c r="B57" s="453"/>
      <c r="C57" s="277"/>
      <c r="D57" s="180"/>
      <c r="E57" s="894"/>
      <c r="F57" s="895"/>
      <c r="G57" s="251"/>
      <c r="H57" s="251"/>
      <c r="I57" s="251"/>
      <c r="J57" s="328"/>
      <c r="K57" s="251"/>
    </row>
    <row r="58" spans="1:12" s="4" customFormat="1" x14ac:dyDescent="0.2">
      <c r="A58" s="357" t="s">
        <v>24</v>
      </c>
      <c r="B58" s="864" t="s">
        <v>332</v>
      </c>
      <c r="C58" s="865"/>
      <c r="D58" s="866"/>
      <c r="E58" s="856"/>
      <c r="F58" s="856"/>
      <c r="G58" s="223"/>
      <c r="H58" s="223"/>
      <c r="I58" s="223"/>
      <c r="J58" s="223"/>
      <c r="K58" s="223"/>
    </row>
    <row r="59" spans="1:12" s="4" customFormat="1" x14ac:dyDescent="0.2">
      <c r="A59" s="357"/>
      <c r="B59" s="577" t="s">
        <v>242</v>
      </c>
      <c r="C59" s="865" t="s">
        <v>631</v>
      </c>
      <c r="D59" s="866"/>
      <c r="E59" s="867" t="s">
        <v>330</v>
      </c>
      <c r="F59" s="867"/>
      <c r="G59" s="223"/>
      <c r="H59" s="223"/>
      <c r="I59" s="340">
        <v>1</v>
      </c>
      <c r="J59" s="372">
        <f>H59*I59</f>
        <v>0</v>
      </c>
      <c r="K59" s="223"/>
    </row>
    <row r="60" spans="1:12" s="4" customFormat="1" x14ac:dyDescent="0.2">
      <c r="A60" s="357"/>
      <c r="B60" s="577" t="s">
        <v>243</v>
      </c>
      <c r="C60" s="899"/>
      <c r="D60" s="883"/>
      <c r="E60" s="867" t="s">
        <v>331</v>
      </c>
      <c r="F60" s="867"/>
      <c r="G60" s="223"/>
      <c r="H60" s="223"/>
      <c r="I60" s="223"/>
      <c r="J60" s="223"/>
      <c r="K60" s="223"/>
    </row>
    <row r="61" spans="1:12" s="4" customFormat="1" x14ac:dyDescent="0.2">
      <c r="A61" s="357"/>
      <c r="B61" s="577" t="s">
        <v>244</v>
      </c>
      <c r="C61" s="899"/>
      <c r="D61" s="883"/>
      <c r="E61" s="856"/>
      <c r="F61" s="856"/>
      <c r="G61" s="223"/>
      <c r="H61" s="223"/>
      <c r="I61" s="223"/>
      <c r="J61" s="223"/>
      <c r="K61" s="223"/>
    </row>
    <row r="62" spans="1:12" s="4" customFormat="1" x14ac:dyDescent="0.2">
      <c r="A62" s="357"/>
      <c r="B62" s="577" t="s">
        <v>245</v>
      </c>
      <c r="C62" s="899"/>
      <c r="D62" s="883"/>
      <c r="E62" s="856"/>
      <c r="F62" s="856"/>
      <c r="G62" s="223"/>
      <c r="H62" s="223"/>
      <c r="I62" s="223"/>
      <c r="J62" s="223"/>
      <c r="K62" s="223"/>
    </row>
    <row r="63" spans="1:12" s="4" customFormat="1" ht="5.0999999999999996" customHeight="1" x14ac:dyDescent="0.2">
      <c r="A63" s="444"/>
      <c r="B63" s="577"/>
      <c r="C63" s="277"/>
      <c r="D63" s="145"/>
      <c r="E63" s="452"/>
      <c r="F63" s="326"/>
      <c r="G63" s="223"/>
      <c r="H63" s="223"/>
      <c r="I63" s="223"/>
      <c r="J63" s="223"/>
      <c r="K63" s="223"/>
    </row>
    <row r="64" spans="1:12" s="4" customFormat="1" x14ac:dyDescent="0.2">
      <c r="A64" s="358"/>
      <c r="B64" s="564"/>
      <c r="C64" s="575"/>
      <c r="D64" s="172" t="s">
        <v>278</v>
      </c>
      <c r="E64" s="855"/>
      <c r="F64" s="855"/>
      <c r="G64" s="158"/>
      <c r="H64" s="158"/>
      <c r="I64" s="158"/>
      <c r="J64" s="160">
        <f>SUM(J59:J62)</f>
        <v>0</v>
      </c>
      <c r="K64" s="158"/>
    </row>
    <row r="65" spans="1:11" s="4" customFormat="1" ht="5.0999999999999996" customHeight="1" x14ac:dyDescent="0.2">
      <c r="A65" s="356"/>
      <c r="B65" s="563"/>
      <c r="C65" s="574"/>
      <c r="D65" s="180"/>
      <c r="E65" s="894"/>
      <c r="F65" s="895"/>
      <c r="G65" s="251"/>
      <c r="H65" s="251"/>
      <c r="I65" s="251"/>
      <c r="J65" s="251"/>
      <c r="K65" s="251"/>
    </row>
    <row r="66" spans="1:11" s="4" customFormat="1" x14ac:dyDescent="0.2">
      <c r="A66" s="857" t="s">
        <v>108</v>
      </c>
      <c r="B66" s="864" t="s">
        <v>333</v>
      </c>
      <c r="C66" s="865"/>
      <c r="D66" s="866"/>
      <c r="E66" s="856"/>
      <c r="F66" s="856"/>
      <c r="G66" s="223"/>
      <c r="H66" s="223"/>
      <c r="I66" s="223"/>
      <c r="J66" s="223"/>
      <c r="K66" s="223"/>
    </row>
    <row r="67" spans="1:11" s="4" customFormat="1" ht="27" customHeight="1" x14ac:dyDescent="0.2">
      <c r="A67" s="857"/>
      <c r="B67" s="577" t="s">
        <v>242</v>
      </c>
      <c r="C67" s="899" t="s">
        <v>632</v>
      </c>
      <c r="D67" s="883"/>
      <c r="E67" s="867" t="s">
        <v>295</v>
      </c>
      <c r="F67" s="867"/>
      <c r="G67" s="357" t="s">
        <v>299</v>
      </c>
      <c r="H67" s="364">
        <v>1</v>
      </c>
      <c r="I67" s="365">
        <v>2</v>
      </c>
      <c r="J67" s="377">
        <f>H67*I67</f>
        <v>2</v>
      </c>
      <c r="K67" s="357" t="s">
        <v>296</v>
      </c>
    </row>
    <row r="68" spans="1:11" s="4" customFormat="1" ht="27" customHeight="1" x14ac:dyDescent="0.2">
      <c r="A68" s="857"/>
      <c r="B68" s="577" t="s">
        <v>243</v>
      </c>
      <c r="C68" s="899" t="s">
        <v>633</v>
      </c>
      <c r="D68" s="883"/>
      <c r="E68" s="867" t="s">
        <v>236</v>
      </c>
      <c r="F68" s="867"/>
      <c r="G68" s="357" t="s">
        <v>299</v>
      </c>
      <c r="H68" s="364">
        <v>1</v>
      </c>
      <c r="I68" s="365">
        <v>2</v>
      </c>
      <c r="J68" s="377">
        <f>H68*I68</f>
        <v>2</v>
      </c>
      <c r="K68" s="357" t="s">
        <v>296</v>
      </c>
    </row>
    <row r="69" spans="1:11" s="4" customFormat="1" ht="27" customHeight="1" x14ac:dyDescent="0.2">
      <c r="A69" s="857"/>
      <c r="B69" s="577" t="s">
        <v>244</v>
      </c>
      <c r="C69" s="900" t="s">
        <v>632</v>
      </c>
      <c r="D69" s="901"/>
      <c r="E69" s="875" t="s">
        <v>238</v>
      </c>
      <c r="F69" s="876"/>
      <c r="G69" s="444" t="s">
        <v>299</v>
      </c>
      <c r="H69" s="463">
        <v>1</v>
      </c>
      <c r="I69" s="495">
        <v>2</v>
      </c>
      <c r="J69" s="377">
        <f>H69*I69</f>
        <v>2</v>
      </c>
      <c r="K69" s="444" t="s">
        <v>296</v>
      </c>
    </row>
    <row r="70" spans="1:11" s="4" customFormat="1" ht="5.0999999999999996" customHeight="1" x14ac:dyDescent="0.2">
      <c r="A70" s="857"/>
      <c r="B70" s="577"/>
      <c r="C70" s="481"/>
      <c r="D70" s="482"/>
      <c r="E70" s="457"/>
      <c r="F70" s="458"/>
      <c r="G70" s="447"/>
      <c r="H70" s="465"/>
      <c r="I70" s="227"/>
      <c r="J70" s="378"/>
      <c r="K70" s="447"/>
    </row>
    <row r="71" spans="1:11" s="4" customFormat="1" x14ac:dyDescent="0.2">
      <c r="A71" s="869"/>
      <c r="B71" s="564"/>
      <c r="C71" s="575"/>
      <c r="D71" s="172" t="s">
        <v>278</v>
      </c>
      <c r="E71" s="855"/>
      <c r="F71" s="855"/>
      <c r="G71" s="158"/>
      <c r="H71" s="158"/>
      <c r="I71" s="158"/>
      <c r="J71" s="160">
        <f>SUM(J67:J69)</f>
        <v>6</v>
      </c>
      <c r="K71" s="158"/>
    </row>
    <row r="72" spans="1:11" s="4" customFormat="1" ht="5.0999999999999996" customHeight="1" x14ac:dyDescent="0.2">
      <c r="A72" s="356"/>
      <c r="B72" s="563"/>
      <c r="C72" s="574"/>
      <c r="D72" s="180"/>
      <c r="E72" s="894"/>
      <c r="F72" s="895"/>
      <c r="G72" s="251"/>
      <c r="H72" s="251"/>
      <c r="I72" s="251"/>
      <c r="J72" s="328"/>
      <c r="K72" s="251"/>
    </row>
    <row r="73" spans="1:11" s="4" customFormat="1" ht="27" customHeight="1" x14ac:dyDescent="0.2">
      <c r="A73" s="857" t="s">
        <v>120</v>
      </c>
      <c r="B73" s="864" t="s">
        <v>560</v>
      </c>
      <c r="C73" s="865"/>
      <c r="D73" s="866"/>
      <c r="E73" s="856"/>
      <c r="F73" s="856"/>
      <c r="G73" s="223"/>
      <c r="H73" s="223"/>
      <c r="I73" s="223"/>
      <c r="J73" s="223"/>
      <c r="K73" s="223"/>
    </row>
    <row r="74" spans="1:11" s="4" customFormat="1" x14ac:dyDescent="0.2">
      <c r="A74" s="857"/>
      <c r="B74" s="577" t="s">
        <v>242</v>
      </c>
      <c r="C74" s="865" t="s">
        <v>634</v>
      </c>
      <c r="D74" s="866"/>
      <c r="E74" s="856"/>
      <c r="F74" s="856"/>
      <c r="G74" s="223"/>
      <c r="H74" s="223"/>
      <c r="I74" s="223"/>
      <c r="J74" s="223"/>
      <c r="K74" s="223"/>
    </row>
    <row r="75" spans="1:11" s="4" customFormat="1" x14ac:dyDescent="0.2">
      <c r="A75" s="857"/>
      <c r="B75" s="453"/>
      <c r="C75" s="269" t="s">
        <v>112</v>
      </c>
      <c r="D75" s="145" t="s">
        <v>635</v>
      </c>
      <c r="E75" s="856"/>
      <c r="F75" s="856"/>
      <c r="G75" s="223"/>
      <c r="H75" s="223"/>
      <c r="I75" s="223"/>
      <c r="J75" s="223"/>
      <c r="K75" s="223"/>
    </row>
    <row r="76" spans="1:11" s="4" customFormat="1" ht="13.5" customHeight="1" x14ac:dyDescent="0.2">
      <c r="A76" s="857"/>
      <c r="B76" s="453"/>
      <c r="C76" s="277"/>
      <c r="D76" s="471" t="s">
        <v>636</v>
      </c>
      <c r="E76" s="867" t="s">
        <v>330</v>
      </c>
      <c r="F76" s="867"/>
      <c r="G76" s="857" t="s">
        <v>350</v>
      </c>
      <c r="H76" s="223"/>
      <c r="I76" s="340">
        <v>8</v>
      </c>
      <c r="J76" s="223"/>
      <c r="K76" s="223"/>
    </row>
    <row r="77" spans="1:11" s="4" customFormat="1" ht="13.5" customHeight="1" x14ac:dyDescent="0.2">
      <c r="A77" s="857"/>
      <c r="B77" s="453"/>
      <c r="C77" s="277"/>
      <c r="D77" s="145" t="s">
        <v>637</v>
      </c>
      <c r="E77" s="867"/>
      <c r="F77" s="867"/>
      <c r="G77" s="857"/>
      <c r="H77" s="223"/>
      <c r="I77" s="223"/>
      <c r="J77" s="223"/>
      <c r="K77" s="223"/>
    </row>
    <row r="78" spans="1:11" s="4" customFormat="1" ht="5.0999999999999996" customHeight="1" x14ac:dyDescent="0.2">
      <c r="A78" s="857"/>
      <c r="B78" s="453"/>
      <c r="C78" s="277"/>
      <c r="D78" s="145"/>
      <c r="E78" s="202"/>
      <c r="F78" s="579"/>
      <c r="G78" s="447"/>
      <c r="H78" s="224"/>
      <c r="I78" s="224"/>
      <c r="J78" s="224"/>
      <c r="K78" s="224"/>
    </row>
    <row r="79" spans="1:11" s="4" customFormat="1" ht="13.5" customHeight="1" x14ac:dyDescent="0.2">
      <c r="A79" s="857"/>
      <c r="B79" s="564"/>
      <c r="C79" s="575"/>
      <c r="D79" s="172" t="s">
        <v>278</v>
      </c>
      <c r="E79" s="881"/>
      <c r="F79" s="882"/>
      <c r="G79" s="358"/>
      <c r="H79" s="158"/>
      <c r="I79" s="160"/>
      <c r="J79" s="160">
        <f>SUM(J74:J77)</f>
        <v>0</v>
      </c>
      <c r="K79" s="158"/>
    </row>
    <row r="80" spans="1:11" s="4" customFormat="1" ht="5.0999999999999996" customHeight="1" x14ac:dyDescent="0.2">
      <c r="A80" s="857"/>
      <c r="B80" s="453"/>
      <c r="C80" s="277"/>
      <c r="D80" s="526"/>
      <c r="E80" s="178"/>
      <c r="F80" s="560"/>
      <c r="G80" s="443"/>
      <c r="H80" s="251"/>
      <c r="I80" s="328"/>
      <c r="J80" s="328"/>
      <c r="K80" s="251"/>
    </row>
    <row r="81" spans="1:11" s="4" customFormat="1" x14ac:dyDescent="0.2">
      <c r="A81" s="857"/>
      <c r="B81" s="453"/>
      <c r="C81" s="269" t="s">
        <v>113</v>
      </c>
      <c r="D81" s="145" t="s">
        <v>354</v>
      </c>
      <c r="E81" s="856"/>
      <c r="F81" s="856"/>
      <c r="G81" s="223"/>
      <c r="H81" s="223"/>
      <c r="I81" s="223"/>
      <c r="J81" s="223"/>
      <c r="K81" s="223"/>
    </row>
    <row r="82" spans="1:11" s="4" customFormat="1" x14ac:dyDescent="0.2">
      <c r="A82" s="857"/>
      <c r="B82" s="453"/>
      <c r="C82" s="277"/>
      <c r="D82" s="883" t="s">
        <v>638</v>
      </c>
      <c r="E82" s="877" t="s">
        <v>349</v>
      </c>
      <c r="F82" s="878"/>
      <c r="G82" s="857" t="s">
        <v>350</v>
      </c>
      <c r="H82" s="860">
        <v>1</v>
      </c>
      <c r="I82" s="857">
        <v>3</v>
      </c>
      <c r="J82" s="861">
        <f>H82*I82</f>
        <v>3</v>
      </c>
      <c r="K82" s="857" t="s">
        <v>351</v>
      </c>
    </row>
    <row r="83" spans="1:11" s="4" customFormat="1" x14ac:dyDescent="0.2">
      <c r="A83" s="857"/>
      <c r="B83" s="453"/>
      <c r="C83" s="277"/>
      <c r="D83" s="883"/>
      <c r="E83" s="877"/>
      <c r="F83" s="878"/>
      <c r="G83" s="857"/>
      <c r="H83" s="860"/>
      <c r="I83" s="857"/>
      <c r="J83" s="861"/>
      <c r="K83" s="857"/>
    </row>
    <row r="84" spans="1:11" s="4" customFormat="1" ht="5.0999999999999996" customHeight="1" x14ac:dyDescent="0.2">
      <c r="A84" s="857"/>
      <c r="B84" s="453"/>
      <c r="C84" s="277"/>
      <c r="D84" s="474"/>
      <c r="E84" s="459"/>
      <c r="F84" s="460"/>
      <c r="G84" s="444"/>
      <c r="H84" s="463"/>
      <c r="I84" s="444"/>
      <c r="J84" s="462"/>
      <c r="K84" s="444"/>
    </row>
    <row r="85" spans="1:11" s="4" customFormat="1" ht="12.75" customHeight="1" x14ac:dyDescent="0.2">
      <c r="A85" s="857"/>
      <c r="B85" s="453"/>
      <c r="C85" s="277"/>
      <c r="D85" s="580" t="s">
        <v>639</v>
      </c>
      <c r="E85" s="857" t="s">
        <v>293</v>
      </c>
      <c r="F85" s="857"/>
      <c r="G85" s="857" t="s">
        <v>350</v>
      </c>
      <c r="H85" s="860">
        <v>2</v>
      </c>
      <c r="I85" s="857">
        <v>3</v>
      </c>
      <c r="J85" s="861">
        <f>H85*I85</f>
        <v>6</v>
      </c>
      <c r="K85" s="857" t="s">
        <v>351</v>
      </c>
    </row>
    <row r="86" spans="1:11" s="4" customFormat="1" x14ac:dyDescent="0.2">
      <c r="A86" s="857"/>
      <c r="B86" s="453"/>
      <c r="C86" s="277"/>
      <c r="D86" s="580" t="s">
        <v>640</v>
      </c>
      <c r="E86" s="857"/>
      <c r="F86" s="857"/>
      <c r="G86" s="857"/>
      <c r="H86" s="860"/>
      <c r="I86" s="857"/>
      <c r="J86" s="861"/>
      <c r="K86" s="857"/>
    </row>
    <row r="87" spans="1:11" s="4" customFormat="1" ht="5.0999999999999996" customHeight="1" x14ac:dyDescent="0.2">
      <c r="A87" s="857"/>
      <c r="B87" s="453"/>
      <c r="C87" s="277"/>
      <c r="D87" s="580"/>
      <c r="E87" s="453"/>
      <c r="F87" s="454"/>
      <c r="G87" s="444"/>
      <c r="H87" s="463"/>
      <c r="I87" s="444"/>
      <c r="J87" s="462"/>
      <c r="K87" s="444"/>
    </row>
    <row r="88" spans="1:11" s="4" customFormat="1" ht="13.5" customHeight="1" x14ac:dyDescent="0.2">
      <c r="A88" s="857"/>
      <c r="B88" s="564"/>
      <c r="C88" s="575"/>
      <c r="D88" s="172" t="s">
        <v>278</v>
      </c>
      <c r="E88" s="881"/>
      <c r="F88" s="882"/>
      <c r="G88" s="201"/>
      <c r="H88" s="158"/>
      <c r="I88" s="160"/>
      <c r="J88" s="160">
        <f>SUM(J82:J86)</f>
        <v>9</v>
      </c>
      <c r="K88" s="158"/>
    </row>
    <row r="89" spans="1:11" s="4" customFormat="1" ht="5.0999999999999996" customHeight="1" x14ac:dyDescent="0.2">
      <c r="A89" s="857"/>
      <c r="B89" s="453"/>
      <c r="C89" s="277"/>
      <c r="D89" s="526"/>
      <c r="E89" s="178"/>
      <c r="F89" s="560"/>
      <c r="G89" s="443"/>
      <c r="H89" s="251"/>
      <c r="I89" s="328"/>
      <c r="J89" s="328"/>
      <c r="K89" s="251"/>
    </row>
    <row r="90" spans="1:11" s="4" customFormat="1" x14ac:dyDescent="0.2">
      <c r="A90" s="857"/>
      <c r="B90" s="453"/>
      <c r="C90" s="269" t="s">
        <v>117</v>
      </c>
      <c r="D90" s="145" t="s">
        <v>353</v>
      </c>
      <c r="E90" s="856"/>
      <c r="F90" s="856"/>
      <c r="G90" s="223"/>
      <c r="H90" s="223"/>
      <c r="I90" s="223"/>
      <c r="J90" s="418"/>
      <c r="K90" s="223"/>
    </row>
    <row r="91" spans="1:11" s="4" customFormat="1" ht="13.5" customHeight="1" x14ac:dyDescent="0.2">
      <c r="A91" s="857"/>
      <c r="B91" s="453"/>
      <c r="C91" s="277"/>
      <c r="D91" s="902" t="s">
        <v>643</v>
      </c>
      <c r="E91" s="857" t="s">
        <v>295</v>
      </c>
      <c r="F91" s="857"/>
      <c r="G91" s="857" t="s">
        <v>350</v>
      </c>
      <c r="H91" s="860">
        <v>1</v>
      </c>
      <c r="I91" s="857">
        <v>1</v>
      </c>
      <c r="J91" s="861">
        <f>H91*I91</f>
        <v>1</v>
      </c>
      <c r="K91" s="857" t="s">
        <v>351</v>
      </c>
    </row>
    <row r="92" spans="1:11" s="4" customFormat="1" ht="13.5" customHeight="1" x14ac:dyDescent="0.2">
      <c r="A92" s="857"/>
      <c r="B92" s="453"/>
      <c r="C92" s="277"/>
      <c r="D92" s="902"/>
      <c r="E92" s="857"/>
      <c r="F92" s="857"/>
      <c r="G92" s="857"/>
      <c r="H92" s="860"/>
      <c r="I92" s="857"/>
      <c r="J92" s="861"/>
      <c r="K92" s="857"/>
    </row>
    <row r="93" spans="1:11" s="4" customFormat="1" ht="5.0999999999999996" customHeight="1" x14ac:dyDescent="0.2">
      <c r="A93" s="857"/>
      <c r="B93" s="453"/>
      <c r="C93" s="277"/>
      <c r="D93" s="480"/>
      <c r="E93" s="457"/>
      <c r="F93" s="458"/>
      <c r="G93" s="447"/>
      <c r="H93" s="465"/>
      <c r="I93" s="447"/>
      <c r="J93" s="464"/>
      <c r="K93" s="447"/>
    </row>
    <row r="94" spans="1:11" s="4" customFormat="1" ht="13.5" customHeight="1" x14ac:dyDescent="0.2">
      <c r="A94" s="857"/>
      <c r="B94" s="564"/>
      <c r="C94" s="575"/>
      <c r="D94" s="172" t="s">
        <v>278</v>
      </c>
      <c r="E94" s="881"/>
      <c r="F94" s="882"/>
      <c r="G94" s="201"/>
      <c r="H94" s="158"/>
      <c r="I94" s="160"/>
      <c r="J94" s="160">
        <f>SUM(J91)</f>
        <v>1</v>
      </c>
      <c r="K94" s="158"/>
    </row>
    <row r="95" spans="1:11" s="4" customFormat="1" ht="5.0999999999999996" customHeight="1" x14ac:dyDescent="0.2">
      <c r="A95" s="857"/>
      <c r="B95" s="453"/>
      <c r="C95" s="277"/>
      <c r="D95" s="180"/>
      <c r="E95" s="178"/>
      <c r="F95" s="560"/>
      <c r="G95" s="443"/>
      <c r="H95" s="251"/>
      <c r="I95" s="328"/>
      <c r="J95" s="328"/>
      <c r="K95" s="251"/>
    </row>
    <row r="96" spans="1:11" s="4" customFormat="1" ht="13.5" customHeight="1" x14ac:dyDescent="0.2">
      <c r="A96" s="857"/>
      <c r="B96" s="453"/>
      <c r="C96" s="269" t="s">
        <v>118</v>
      </c>
      <c r="D96" s="568" t="s">
        <v>641</v>
      </c>
      <c r="E96" s="867"/>
      <c r="F96" s="867"/>
      <c r="G96" s="164"/>
      <c r="H96" s="223"/>
      <c r="I96" s="456"/>
      <c r="J96" s="462"/>
      <c r="K96" s="444"/>
    </row>
    <row r="97" spans="1:11" s="4" customFormat="1" ht="13.5" customHeight="1" x14ac:dyDescent="0.2">
      <c r="A97" s="857"/>
      <c r="B97" s="453"/>
      <c r="C97" s="277"/>
      <c r="D97" s="570" t="s">
        <v>352</v>
      </c>
      <c r="E97" s="867" t="s">
        <v>330</v>
      </c>
      <c r="F97" s="867"/>
      <c r="G97" s="164" t="s">
        <v>350</v>
      </c>
      <c r="H97" s="223"/>
      <c r="I97" s="456">
        <v>1</v>
      </c>
      <c r="J97" s="462"/>
      <c r="K97" s="444"/>
    </row>
    <row r="98" spans="1:11" s="4" customFormat="1" ht="5.0999999999999996" customHeight="1" x14ac:dyDescent="0.2">
      <c r="A98" s="857"/>
      <c r="B98" s="453"/>
      <c r="C98" s="277"/>
      <c r="D98" s="569"/>
      <c r="E98" s="202"/>
      <c r="F98" s="579"/>
      <c r="G98" s="247"/>
      <c r="H98" s="224"/>
      <c r="I98" s="379"/>
      <c r="J98" s="464"/>
      <c r="K98" s="447"/>
    </row>
    <row r="99" spans="1:11" s="4" customFormat="1" ht="13.5" customHeight="1" x14ac:dyDescent="0.2">
      <c r="A99" s="857"/>
      <c r="B99" s="564"/>
      <c r="C99" s="575"/>
      <c r="D99" s="172" t="s">
        <v>278</v>
      </c>
      <c r="E99" s="881"/>
      <c r="F99" s="882"/>
      <c r="G99" s="201"/>
      <c r="H99" s="158"/>
      <c r="I99" s="160"/>
      <c r="J99" s="160">
        <f>SUM(J96)</f>
        <v>0</v>
      </c>
      <c r="K99" s="158"/>
    </row>
    <row r="100" spans="1:11" s="4" customFormat="1" ht="5.0999999999999996" customHeight="1" x14ac:dyDescent="0.2">
      <c r="A100" s="857"/>
      <c r="B100" s="453"/>
      <c r="C100" s="277"/>
      <c r="D100" s="180"/>
      <c r="E100" s="178"/>
      <c r="F100" s="560"/>
      <c r="G100" s="443"/>
      <c r="H100" s="251"/>
      <c r="I100" s="328"/>
      <c r="J100" s="328"/>
      <c r="K100" s="251"/>
    </row>
    <row r="101" spans="1:11" s="4" customFormat="1" x14ac:dyDescent="0.2">
      <c r="A101" s="857"/>
      <c r="B101" s="577" t="s">
        <v>242</v>
      </c>
      <c r="C101" s="865" t="s">
        <v>642</v>
      </c>
      <c r="D101" s="866"/>
      <c r="E101" s="856"/>
      <c r="F101" s="856"/>
      <c r="G101" s="223"/>
      <c r="H101" s="223"/>
      <c r="I101" s="223"/>
      <c r="J101" s="418"/>
      <c r="K101" s="223"/>
    </row>
    <row r="102" spans="1:11" s="4" customFormat="1" x14ac:dyDescent="0.2">
      <c r="A102" s="857"/>
      <c r="B102" s="453"/>
      <c r="C102" s="269" t="s">
        <v>112</v>
      </c>
      <c r="D102" s="145" t="s">
        <v>635</v>
      </c>
      <c r="E102" s="856"/>
      <c r="F102" s="856"/>
      <c r="G102" s="223"/>
      <c r="H102" s="223"/>
      <c r="I102" s="223"/>
      <c r="J102" s="418"/>
      <c r="K102" s="223"/>
    </row>
    <row r="103" spans="1:11" s="4" customFormat="1" ht="13.5" customHeight="1" x14ac:dyDescent="0.2">
      <c r="A103" s="857"/>
      <c r="B103" s="453"/>
      <c r="C103" s="277"/>
      <c r="D103" s="471" t="s">
        <v>636</v>
      </c>
      <c r="E103" s="867" t="s">
        <v>330</v>
      </c>
      <c r="F103" s="867"/>
      <c r="G103" s="164" t="s">
        <v>350</v>
      </c>
      <c r="H103" s="223"/>
      <c r="I103" s="340">
        <v>6</v>
      </c>
      <c r="J103" s="418"/>
      <c r="K103" s="223"/>
    </row>
    <row r="104" spans="1:11" s="4" customFormat="1" ht="5.0999999999999996" customHeight="1" x14ac:dyDescent="0.2">
      <c r="A104" s="857"/>
      <c r="B104" s="453"/>
      <c r="C104" s="277"/>
      <c r="D104" s="145"/>
      <c r="E104" s="459"/>
      <c r="F104" s="460"/>
      <c r="G104" s="164"/>
      <c r="H104" s="223"/>
      <c r="I104" s="456"/>
      <c r="J104" s="418"/>
      <c r="K104" s="223"/>
    </row>
    <row r="105" spans="1:11" s="4" customFormat="1" ht="13.5" customHeight="1" x14ac:dyDescent="0.2">
      <c r="A105" s="857"/>
      <c r="B105" s="564"/>
      <c r="C105" s="575"/>
      <c r="D105" s="172" t="s">
        <v>278</v>
      </c>
      <c r="E105" s="881"/>
      <c r="F105" s="882"/>
      <c r="G105" s="201"/>
      <c r="H105" s="158"/>
      <c r="I105" s="160"/>
      <c r="J105" s="160">
        <f>SUM(J102)</f>
        <v>0</v>
      </c>
      <c r="K105" s="158"/>
    </row>
    <row r="106" spans="1:11" s="4" customFormat="1" ht="5.0999999999999996" customHeight="1" x14ac:dyDescent="0.2">
      <c r="A106" s="857"/>
      <c r="B106" s="453"/>
      <c r="C106" s="277"/>
      <c r="D106" s="526"/>
      <c r="E106" s="459"/>
      <c r="F106" s="460"/>
      <c r="G106" s="444"/>
      <c r="H106" s="223"/>
      <c r="I106" s="549"/>
      <c r="J106" s="549"/>
      <c r="K106" s="223"/>
    </row>
    <row r="107" spans="1:11" s="4" customFormat="1" x14ac:dyDescent="0.2">
      <c r="A107" s="857"/>
      <c r="B107" s="453"/>
      <c r="C107" s="269" t="s">
        <v>113</v>
      </c>
      <c r="D107" s="145" t="s">
        <v>354</v>
      </c>
      <c r="E107" s="856"/>
      <c r="F107" s="856"/>
      <c r="G107" s="223"/>
      <c r="H107" s="223"/>
      <c r="I107" s="223"/>
      <c r="J107" s="418"/>
      <c r="K107" s="223"/>
    </row>
    <row r="108" spans="1:11" s="4" customFormat="1" ht="13.5" customHeight="1" x14ac:dyDescent="0.2">
      <c r="A108" s="857"/>
      <c r="B108" s="453"/>
      <c r="C108" s="277"/>
      <c r="D108" s="471" t="s">
        <v>636</v>
      </c>
      <c r="E108" s="867" t="s">
        <v>330</v>
      </c>
      <c r="F108" s="867"/>
      <c r="G108" s="164" t="s">
        <v>350</v>
      </c>
      <c r="H108" s="223"/>
      <c r="I108" s="340">
        <v>2</v>
      </c>
      <c r="J108" s="418"/>
      <c r="K108" s="223"/>
    </row>
    <row r="109" spans="1:11" s="4" customFormat="1" ht="5.0999999999999996" customHeight="1" x14ac:dyDescent="0.2">
      <c r="A109" s="857"/>
      <c r="B109" s="453"/>
      <c r="C109" s="277"/>
      <c r="D109" s="145"/>
      <c r="E109" s="459"/>
      <c r="F109" s="460"/>
      <c r="G109" s="164"/>
      <c r="H109" s="223"/>
      <c r="I109" s="456"/>
      <c r="J109" s="418"/>
      <c r="K109" s="223"/>
    </row>
    <row r="110" spans="1:11" s="4" customFormat="1" ht="13.5" customHeight="1" x14ac:dyDescent="0.2">
      <c r="A110" s="857"/>
      <c r="B110" s="564"/>
      <c r="C110" s="575"/>
      <c r="D110" s="172" t="s">
        <v>278</v>
      </c>
      <c r="E110" s="881"/>
      <c r="F110" s="882"/>
      <c r="G110" s="201"/>
      <c r="H110" s="158"/>
      <c r="I110" s="160"/>
      <c r="J110" s="160">
        <f>SUM(J107)</f>
        <v>0</v>
      </c>
      <c r="K110" s="158"/>
    </row>
    <row r="111" spans="1:11" s="4" customFormat="1" ht="5.0999999999999996" customHeight="1" x14ac:dyDescent="0.2">
      <c r="A111" s="857"/>
      <c r="B111" s="453"/>
      <c r="C111" s="277"/>
      <c r="D111" s="526"/>
      <c r="E111" s="178"/>
      <c r="F111" s="560"/>
      <c r="G111" s="443"/>
      <c r="H111" s="251"/>
      <c r="I111" s="328"/>
      <c r="J111" s="328"/>
      <c r="K111" s="251"/>
    </row>
    <row r="112" spans="1:11" s="4" customFormat="1" x14ac:dyDescent="0.2">
      <c r="A112" s="857"/>
      <c r="B112" s="453"/>
      <c r="C112" s="269" t="s">
        <v>117</v>
      </c>
      <c r="D112" s="145" t="s">
        <v>353</v>
      </c>
      <c r="E112" s="856"/>
      <c r="F112" s="856"/>
      <c r="G112" s="223"/>
      <c r="H112" s="223"/>
      <c r="I112" s="223"/>
      <c r="J112" s="418"/>
      <c r="K112" s="223"/>
    </row>
    <row r="113" spans="1:42" s="4" customFormat="1" ht="13.5" customHeight="1" x14ac:dyDescent="0.2">
      <c r="A113" s="857"/>
      <c r="B113" s="453"/>
      <c r="C113" s="277"/>
      <c r="D113" s="902" t="s">
        <v>643</v>
      </c>
      <c r="E113" s="857" t="s">
        <v>295</v>
      </c>
      <c r="F113" s="857"/>
      <c r="G113" s="857" t="s">
        <v>350</v>
      </c>
      <c r="H113" s="860">
        <v>1</v>
      </c>
      <c r="I113" s="863">
        <v>0.5</v>
      </c>
      <c r="J113" s="861">
        <f>H113*I113</f>
        <v>0.5</v>
      </c>
      <c r="K113" s="857" t="s">
        <v>351</v>
      </c>
    </row>
    <row r="114" spans="1:42" s="4" customFormat="1" ht="13.5" customHeight="1" x14ac:dyDescent="0.2">
      <c r="A114" s="857"/>
      <c r="B114" s="453"/>
      <c r="C114" s="277"/>
      <c r="D114" s="902"/>
      <c r="E114" s="857"/>
      <c r="F114" s="857"/>
      <c r="G114" s="857"/>
      <c r="H114" s="860"/>
      <c r="I114" s="863"/>
      <c r="J114" s="861"/>
      <c r="K114" s="857"/>
    </row>
    <row r="115" spans="1:42" s="4" customFormat="1" ht="5.0999999999999996" customHeight="1" x14ac:dyDescent="0.2">
      <c r="A115" s="857"/>
      <c r="B115" s="453"/>
      <c r="C115" s="277"/>
      <c r="D115" s="480"/>
      <c r="E115" s="457"/>
      <c r="F115" s="458"/>
      <c r="G115" s="447"/>
      <c r="H115" s="465"/>
      <c r="I115" s="447"/>
      <c r="J115" s="464"/>
      <c r="K115" s="447"/>
    </row>
    <row r="116" spans="1:42" s="4" customFormat="1" ht="13.5" customHeight="1" x14ac:dyDescent="0.2">
      <c r="A116" s="857"/>
      <c r="B116" s="564"/>
      <c r="C116" s="575"/>
      <c r="D116" s="172" t="s">
        <v>278</v>
      </c>
      <c r="E116" s="881"/>
      <c r="F116" s="882"/>
      <c r="G116" s="201"/>
      <c r="H116" s="158"/>
      <c r="I116" s="160"/>
      <c r="J116" s="160">
        <f>SUM(J113)</f>
        <v>0.5</v>
      </c>
      <c r="K116" s="158"/>
    </row>
    <row r="117" spans="1:42" s="4" customFormat="1" ht="5.0999999999999996" customHeight="1" x14ac:dyDescent="0.2">
      <c r="A117" s="857"/>
      <c r="B117" s="453"/>
      <c r="C117" s="277"/>
      <c r="D117" s="180"/>
      <c r="E117" s="178"/>
      <c r="F117" s="560"/>
      <c r="G117" s="443"/>
      <c r="H117" s="251"/>
      <c r="I117" s="328"/>
      <c r="J117" s="328"/>
      <c r="K117" s="251"/>
    </row>
    <row r="118" spans="1:42" s="4" customFormat="1" ht="13.5" customHeight="1" x14ac:dyDescent="0.2">
      <c r="A118" s="857"/>
      <c r="B118" s="453"/>
      <c r="C118" s="269" t="s">
        <v>118</v>
      </c>
      <c r="D118" s="568" t="s">
        <v>641</v>
      </c>
      <c r="E118" s="867"/>
      <c r="F118" s="867"/>
      <c r="G118" s="164"/>
      <c r="H118" s="223"/>
      <c r="I118" s="456"/>
      <c r="J118" s="462"/>
      <c r="K118" s="444"/>
    </row>
    <row r="119" spans="1:42" s="4" customFormat="1" ht="13.5" customHeight="1" x14ac:dyDescent="0.2">
      <c r="A119" s="857"/>
      <c r="B119" s="453"/>
      <c r="C119" s="277"/>
      <c r="D119" s="570" t="s">
        <v>352</v>
      </c>
      <c r="E119" s="867" t="s">
        <v>330</v>
      </c>
      <c r="F119" s="867"/>
      <c r="G119" s="164" t="s">
        <v>350</v>
      </c>
      <c r="H119" s="223"/>
      <c r="I119" s="456">
        <v>1</v>
      </c>
      <c r="J119" s="462"/>
      <c r="K119" s="444"/>
    </row>
    <row r="120" spans="1:42" s="4" customFormat="1" ht="5.0999999999999996" customHeight="1" x14ac:dyDescent="0.2">
      <c r="A120" s="857"/>
      <c r="B120" s="453"/>
      <c r="C120" s="277"/>
      <c r="D120" s="569"/>
      <c r="E120" s="202"/>
      <c r="F120" s="579"/>
      <c r="G120" s="247"/>
      <c r="H120" s="224"/>
      <c r="I120" s="379"/>
      <c r="J120" s="464"/>
      <c r="K120" s="447"/>
    </row>
    <row r="121" spans="1:42" s="4" customFormat="1" ht="13.5" customHeight="1" x14ac:dyDescent="0.2">
      <c r="A121" s="857"/>
      <c r="B121" s="564"/>
      <c r="C121" s="575"/>
      <c r="D121" s="172" t="s">
        <v>278</v>
      </c>
      <c r="E121" s="881"/>
      <c r="F121" s="882"/>
      <c r="G121" s="201"/>
      <c r="H121" s="158"/>
      <c r="I121" s="160"/>
      <c r="J121" s="160">
        <f>SUM(J118)</f>
        <v>0</v>
      </c>
      <c r="K121" s="158"/>
    </row>
    <row r="122" spans="1:42" s="4" customFormat="1" ht="5.0999999999999996" customHeight="1" thickBot="1" x14ac:dyDescent="0.25">
      <c r="A122" s="443"/>
      <c r="B122" s="563"/>
      <c r="C122" s="574"/>
      <c r="D122" s="180"/>
      <c r="E122" s="178"/>
      <c r="F122" s="560"/>
      <c r="G122" s="443"/>
      <c r="H122" s="251"/>
      <c r="I122" s="328"/>
      <c r="J122" s="328"/>
      <c r="K122" s="251"/>
    </row>
    <row r="123" spans="1:42" s="155" customFormat="1" ht="12.75" customHeight="1" x14ac:dyDescent="0.2">
      <c r="A123" s="857" t="s">
        <v>121</v>
      </c>
      <c r="B123" s="864" t="s">
        <v>334</v>
      </c>
      <c r="C123" s="865"/>
      <c r="D123" s="866"/>
      <c r="E123" s="856"/>
      <c r="F123" s="856"/>
      <c r="G123" s="223"/>
      <c r="H123" s="223"/>
      <c r="I123" s="223"/>
      <c r="J123" s="223"/>
      <c r="K123" s="223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s="4" customFormat="1" x14ac:dyDescent="0.2">
      <c r="A124" s="857"/>
      <c r="B124" s="577" t="s">
        <v>242</v>
      </c>
      <c r="C124" s="865" t="s">
        <v>644</v>
      </c>
      <c r="D124" s="866"/>
      <c r="E124" s="856"/>
      <c r="F124" s="856"/>
      <c r="G124" s="223"/>
      <c r="H124" s="223"/>
      <c r="I124" s="223"/>
      <c r="J124" s="223"/>
      <c r="K124" s="223"/>
    </row>
    <row r="125" spans="1:42" s="4" customFormat="1" ht="13.5" customHeight="1" x14ac:dyDescent="0.2">
      <c r="A125" s="857"/>
      <c r="B125" s="453"/>
      <c r="C125" s="903" t="s">
        <v>353</v>
      </c>
      <c r="D125" s="904"/>
      <c r="E125" s="856"/>
      <c r="F125" s="856"/>
      <c r="G125" s="164"/>
      <c r="H125" s="165"/>
      <c r="I125" s="164"/>
      <c r="J125" s="165"/>
      <c r="K125" s="164"/>
    </row>
    <row r="126" spans="1:42" s="4" customFormat="1" ht="13.5" customHeight="1" x14ac:dyDescent="0.2">
      <c r="A126" s="857"/>
      <c r="B126" s="453"/>
      <c r="C126" s="321" t="s">
        <v>646</v>
      </c>
      <c r="D126" s="585" t="s">
        <v>647</v>
      </c>
      <c r="E126" s="857" t="s">
        <v>238</v>
      </c>
      <c r="F126" s="857"/>
      <c r="G126" s="857" t="s">
        <v>350</v>
      </c>
      <c r="H126" s="860">
        <v>1</v>
      </c>
      <c r="I126" s="863">
        <v>1</v>
      </c>
      <c r="J126" s="862">
        <f>H126*I126</f>
        <v>1</v>
      </c>
      <c r="K126" s="857" t="s">
        <v>733</v>
      </c>
    </row>
    <row r="127" spans="1:42" s="4" customFormat="1" ht="13.5" customHeight="1" x14ac:dyDescent="0.2">
      <c r="A127" s="857"/>
      <c r="B127" s="453"/>
      <c r="C127" s="321"/>
      <c r="D127" s="585"/>
      <c r="E127" s="857"/>
      <c r="F127" s="857"/>
      <c r="G127" s="857"/>
      <c r="H127" s="860"/>
      <c r="I127" s="863"/>
      <c r="J127" s="862"/>
      <c r="K127" s="857"/>
    </row>
    <row r="128" spans="1:42" s="4" customFormat="1" ht="5.0999999999999996" customHeight="1" x14ac:dyDescent="0.2">
      <c r="A128" s="857"/>
      <c r="B128" s="457"/>
      <c r="C128" s="536"/>
      <c r="D128" s="581"/>
      <c r="E128" s="457"/>
      <c r="F128" s="458"/>
      <c r="G128" s="447"/>
      <c r="H128" s="465"/>
      <c r="I128" s="469"/>
      <c r="J128" s="467"/>
      <c r="K128" s="447"/>
    </row>
    <row r="129" spans="1:11" s="4" customFormat="1" ht="13.5" customHeight="1" x14ac:dyDescent="0.2">
      <c r="A129" s="857"/>
      <c r="B129" s="564"/>
      <c r="C129" s="575"/>
      <c r="D129" s="172" t="s">
        <v>278</v>
      </c>
      <c r="E129" s="855"/>
      <c r="F129" s="855"/>
      <c r="G129" s="158"/>
      <c r="H129" s="158"/>
      <c r="I129" s="158"/>
      <c r="J129" s="163">
        <f>SUM(J123:J127)</f>
        <v>1</v>
      </c>
      <c r="K129" s="158"/>
    </row>
    <row r="130" spans="1:11" s="4" customFormat="1" ht="5.0999999999999996" customHeight="1" x14ac:dyDescent="0.2">
      <c r="A130" s="857"/>
      <c r="B130" s="453"/>
      <c r="C130" s="277"/>
      <c r="D130" s="526"/>
      <c r="E130" s="445"/>
      <c r="F130" s="446"/>
      <c r="G130" s="251"/>
      <c r="H130" s="251"/>
      <c r="I130" s="251"/>
      <c r="J130" s="582"/>
      <c r="K130" s="251"/>
    </row>
    <row r="131" spans="1:11" s="4" customFormat="1" x14ac:dyDescent="0.2">
      <c r="A131" s="857"/>
      <c r="B131" s="577" t="s">
        <v>243</v>
      </c>
      <c r="C131" s="865" t="s">
        <v>645</v>
      </c>
      <c r="D131" s="866"/>
      <c r="E131" s="856"/>
      <c r="F131" s="856"/>
      <c r="G131" s="223"/>
      <c r="H131" s="223"/>
      <c r="I131" s="223"/>
      <c r="J131" s="223"/>
      <c r="K131" s="223"/>
    </row>
    <row r="132" spans="1:11" s="4" customFormat="1" ht="13.5" customHeight="1" x14ac:dyDescent="0.2">
      <c r="A132" s="857"/>
      <c r="B132" s="453"/>
      <c r="C132" s="903" t="s">
        <v>354</v>
      </c>
      <c r="D132" s="904"/>
      <c r="E132" s="856"/>
      <c r="F132" s="856"/>
      <c r="G132" s="164"/>
      <c r="H132" s="165"/>
      <c r="I132" s="164"/>
      <c r="J132" s="165"/>
      <c r="K132" s="164"/>
    </row>
    <row r="133" spans="1:11" s="4" customFormat="1" ht="13.5" customHeight="1" x14ac:dyDescent="0.2">
      <c r="A133" s="857"/>
      <c r="B133" s="453"/>
      <c r="C133" s="321" t="s">
        <v>646</v>
      </c>
      <c r="D133" s="585" t="s">
        <v>648</v>
      </c>
      <c r="E133" s="857" t="s">
        <v>293</v>
      </c>
      <c r="F133" s="857"/>
      <c r="G133" s="857" t="s">
        <v>350</v>
      </c>
      <c r="H133" s="860">
        <v>1</v>
      </c>
      <c r="I133" s="863">
        <v>0.5</v>
      </c>
      <c r="J133" s="862">
        <f>H133*I133</f>
        <v>0.5</v>
      </c>
      <c r="K133" s="857" t="s">
        <v>733</v>
      </c>
    </row>
    <row r="134" spans="1:11" s="4" customFormat="1" ht="13.5" customHeight="1" x14ac:dyDescent="0.2">
      <c r="A134" s="857"/>
      <c r="B134" s="453"/>
      <c r="C134" s="321"/>
      <c r="D134" s="585"/>
      <c r="E134" s="857"/>
      <c r="F134" s="857"/>
      <c r="G134" s="857"/>
      <c r="H134" s="860"/>
      <c r="I134" s="863"/>
      <c r="J134" s="862"/>
      <c r="K134" s="857"/>
    </row>
    <row r="135" spans="1:11" s="4" customFormat="1" ht="5.0999999999999996" customHeight="1" x14ac:dyDescent="0.2">
      <c r="A135" s="857"/>
      <c r="B135" s="453"/>
      <c r="C135" s="277"/>
      <c r="D135" s="583"/>
      <c r="E135" s="453"/>
      <c r="F135" s="458"/>
      <c r="G135" s="444"/>
      <c r="H135" s="463"/>
      <c r="I135" s="468"/>
      <c r="J135" s="466"/>
      <c r="K135" s="444"/>
    </row>
    <row r="136" spans="1:11" s="4" customFormat="1" x14ac:dyDescent="0.2">
      <c r="A136" s="869"/>
      <c r="B136" s="564"/>
      <c r="C136" s="575"/>
      <c r="D136" s="172" t="s">
        <v>278</v>
      </c>
      <c r="E136" s="855"/>
      <c r="F136" s="855"/>
      <c r="G136" s="158"/>
      <c r="H136" s="158"/>
      <c r="I136" s="158"/>
      <c r="J136" s="163">
        <f>SUM(J133:J134)</f>
        <v>0.5</v>
      </c>
      <c r="K136" s="158"/>
    </row>
    <row r="137" spans="1:11" s="4" customFormat="1" ht="5.0999999999999996" customHeight="1" x14ac:dyDescent="0.2">
      <c r="A137" s="443"/>
      <c r="B137" s="563"/>
      <c r="C137" s="574"/>
      <c r="D137" s="180"/>
      <c r="E137" s="445"/>
      <c r="F137" s="446"/>
      <c r="G137" s="251"/>
      <c r="H137" s="251"/>
      <c r="I137" s="251"/>
      <c r="J137" s="582"/>
      <c r="K137" s="251"/>
    </row>
    <row r="138" spans="1:11" s="4" customFormat="1" ht="25.5" customHeight="1" x14ac:dyDescent="0.2">
      <c r="A138" s="857" t="s">
        <v>124</v>
      </c>
      <c r="B138" s="864" t="s">
        <v>335</v>
      </c>
      <c r="C138" s="865"/>
      <c r="D138" s="866"/>
      <c r="E138" s="856"/>
      <c r="F138" s="856"/>
      <c r="G138" s="223"/>
      <c r="H138" s="223"/>
      <c r="I138" s="223"/>
      <c r="J138" s="223"/>
      <c r="K138" s="223"/>
    </row>
    <row r="139" spans="1:11" s="4" customFormat="1" ht="24.6" customHeight="1" x14ac:dyDescent="0.2">
      <c r="A139" s="857"/>
      <c r="B139" s="577" t="s">
        <v>242</v>
      </c>
      <c r="C139" s="899" t="s">
        <v>649</v>
      </c>
      <c r="D139" s="883"/>
      <c r="E139" s="857" t="s">
        <v>355</v>
      </c>
      <c r="F139" s="857"/>
      <c r="G139" s="444" t="s">
        <v>299</v>
      </c>
      <c r="H139" s="463">
        <v>1</v>
      </c>
      <c r="I139" s="495">
        <v>2</v>
      </c>
      <c r="J139" s="377">
        <f>H139*I139</f>
        <v>2</v>
      </c>
      <c r="K139" s="444" t="s">
        <v>356</v>
      </c>
    </row>
    <row r="140" spans="1:11" s="4" customFormat="1" ht="24.6" customHeight="1" x14ac:dyDescent="0.2">
      <c r="A140" s="857"/>
      <c r="B140" s="577" t="s">
        <v>243</v>
      </c>
      <c r="C140" s="899" t="s">
        <v>649</v>
      </c>
      <c r="D140" s="883"/>
      <c r="E140" s="857" t="s">
        <v>294</v>
      </c>
      <c r="F140" s="857"/>
      <c r="G140" s="444" t="s">
        <v>299</v>
      </c>
      <c r="H140" s="463">
        <v>1</v>
      </c>
      <c r="I140" s="495">
        <v>2</v>
      </c>
      <c r="J140" s="377">
        <f>H140*I140</f>
        <v>2</v>
      </c>
      <c r="K140" s="444" t="s">
        <v>356</v>
      </c>
    </row>
    <row r="141" spans="1:11" s="4" customFormat="1" ht="5.0999999999999996" customHeight="1" x14ac:dyDescent="0.2">
      <c r="A141" s="857"/>
      <c r="B141" s="453"/>
      <c r="C141" s="277"/>
      <c r="D141" s="145"/>
      <c r="E141" s="325"/>
      <c r="F141" s="326"/>
      <c r="G141" s="224"/>
      <c r="H141" s="224"/>
      <c r="I141" s="224"/>
      <c r="J141" s="224"/>
      <c r="K141" s="224"/>
    </row>
    <row r="142" spans="1:11" s="4" customFormat="1" x14ac:dyDescent="0.2">
      <c r="A142" s="869"/>
      <c r="B142" s="564"/>
      <c r="C142" s="575"/>
      <c r="D142" s="172" t="s">
        <v>278</v>
      </c>
      <c r="E142" s="855"/>
      <c r="F142" s="855"/>
      <c r="G142" s="158"/>
      <c r="H142" s="158"/>
      <c r="I142" s="158"/>
      <c r="J142" s="160">
        <f>SUM(J139:J140)</f>
        <v>4</v>
      </c>
      <c r="K142" s="158"/>
    </row>
    <row r="143" spans="1:11" s="4" customFormat="1" ht="5.0999999999999996" customHeight="1" x14ac:dyDescent="0.2">
      <c r="A143" s="443"/>
      <c r="B143" s="563"/>
      <c r="C143" s="574"/>
      <c r="D143" s="180"/>
      <c r="E143" s="445"/>
      <c r="F143" s="446"/>
      <c r="G143" s="251"/>
      <c r="H143" s="251"/>
      <c r="I143" s="251"/>
      <c r="J143" s="328"/>
      <c r="K143" s="251"/>
    </row>
    <row r="144" spans="1:11" s="4" customFormat="1" ht="24.75" customHeight="1" x14ac:dyDescent="0.2">
      <c r="A144" s="857" t="s">
        <v>127</v>
      </c>
      <c r="B144" s="864" t="s">
        <v>336</v>
      </c>
      <c r="C144" s="865"/>
      <c r="D144" s="866"/>
      <c r="E144" s="856"/>
      <c r="F144" s="856"/>
      <c r="G144" s="223"/>
      <c r="H144" s="223"/>
      <c r="I144" s="223"/>
      <c r="J144" s="223"/>
      <c r="K144" s="223"/>
    </row>
    <row r="145" spans="1:11" s="4" customFormat="1" ht="25.5" x14ac:dyDescent="0.2">
      <c r="A145" s="857"/>
      <c r="B145" s="577" t="s">
        <v>41</v>
      </c>
      <c r="C145" s="905"/>
      <c r="D145" s="876"/>
      <c r="E145" s="867" t="s">
        <v>330</v>
      </c>
      <c r="F145" s="867"/>
      <c r="G145" s="223" t="s">
        <v>357</v>
      </c>
      <c r="H145" s="223"/>
      <c r="I145" s="340">
        <v>2</v>
      </c>
      <c r="J145" s="223"/>
      <c r="K145" s="223"/>
    </row>
    <row r="146" spans="1:11" s="4" customFormat="1" x14ac:dyDescent="0.2">
      <c r="A146" s="857"/>
      <c r="B146" s="453"/>
      <c r="C146" s="865" t="s">
        <v>650</v>
      </c>
      <c r="D146" s="866"/>
      <c r="E146" s="867"/>
      <c r="F146" s="867"/>
      <c r="G146" s="223"/>
      <c r="H146" s="223"/>
      <c r="I146" s="223"/>
      <c r="J146" s="223"/>
      <c r="K146" s="223"/>
    </row>
    <row r="147" spans="1:11" s="4" customFormat="1" ht="5.0999999999999996" customHeight="1" x14ac:dyDescent="0.2">
      <c r="A147" s="857"/>
      <c r="B147" s="453"/>
      <c r="C147" s="277"/>
      <c r="D147" s="145"/>
      <c r="E147" s="202"/>
      <c r="F147" s="579"/>
      <c r="G147" s="224"/>
      <c r="H147" s="224"/>
      <c r="I147" s="224"/>
      <c r="J147" s="224"/>
      <c r="K147" s="224"/>
    </row>
    <row r="148" spans="1:11" s="4" customFormat="1" x14ac:dyDescent="0.2">
      <c r="A148" s="869"/>
      <c r="B148" s="564"/>
      <c r="C148" s="575"/>
      <c r="D148" s="172" t="s">
        <v>278</v>
      </c>
      <c r="E148" s="855"/>
      <c r="F148" s="855"/>
      <c r="G148" s="158"/>
      <c r="H148" s="158"/>
      <c r="I148" s="158"/>
      <c r="J148" s="160">
        <f>SUM(J145:J146)</f>
        <v>0</v>
      </c>
      <c r="K148" s="158"/>
    </row>
    <row r="149" spans="1:11" s="4" customFormat="1" ht="5.0999999999999996" customHeight="1" x14ac:dyDescent="0.2">
      <c r="A149" s="443"/>
      <c r="B149" s="563"/>
      <c r="C149" s="574"/>
      <c r="D149" s="180"/>
      <c r="E149" s="445"/>
      <c r="F149" s="446"/>
      <c r="G149" s="251"/>
      <c r="H149" s="251"/>
      <c r="I149" s="251"/>
      <c r="J149" s="328"/>
      <c r="K149" s="251"/>
    </row>
    <row r="150" spans="1:11" s="4" customFormat="1" x14ac:dyDescent="0.2">
      <c r="A150" s="857" t="s">
        <v>129</v>
      </c>
      <c r="B150" s="864" t="s">
        <v>337</v>
      </c>
      <c r="C150" s="865"/>
      <c r="D150" s="866"/>
      <c r="E150" s="856"/>
      <c r="F150" s="856"/>
      <c r="G150" s="223"/>
      <c r="H150" s="223"/>
      <c r="I150" s="223"/>
      <c r="J150" s="223"/>
      <c r="K150" s="223"/>
    </row>
    <row r="151" spans="1:11" s="4" customFormat="1" ht="12.75" customHeight="1" x14ac:dyDescent="0.2">
      <c r="A151" s="857"/>
      <c r="B151" s="577" t="s">
        <v>242</v>
      </c>
      <c r="C151" s="865" t="s">
        <v>651</v>
      </c>
      <c r="D151" s="866"/>
      <c r="G151" s="416"/>
      <c r="H151" s="416"/>
      <c r="I151" s="416"/>
      <c r="J151" s="416"/>
      <c r="K151" s="416"/>
    </row>
    <row r="152" spans="1:11" s="4" customFormat="1" ht="42.75" customHeight="1" x14ac:dyDescent="0.2">
      <c r="A152" s="857"/>
      <c r="B152" s="453"/>
      <c r="C152" s="906" t="s">
        <v>577</v>
      </c>
      <c r="D152" s="907"/>
      <c r="E152" s="875" t="s">
        <v>338</v>
      </c>
      <c r="F152" s="876"/>
      <c r="G152" s="444" t="s">
        <v>358</v>
      </c>
      <c r="H152" s="444">
        <v>1</v>
      </c>
      <c r="I152" s="586">
        <v>20</v>
      </c>
      <c r="J152" s="587">
        <v>20</v>
      </c>
      <c r="K152" s="444" t="s">
        <v>364</v>
      </c>
    </row>
    <row r="153" spans="1:11" s="4" customFormat="1" ht="5.0999999999999996" customHeight="1" x14ac:dyDescent="0.2">
      <c r="A153" s="857"/>
      <c r="B153" s="453"/>
      <c r="C153" s="277"/>
      <c r="D153" s="571"/>
      <c r="E153" s="459"/>
      <c r="F153" s="460"/>
      <c r="G153" s="449"/>
      <c r="H153" s="449"/>
      <c r="I153" s="382"/>
      <c r="J153" s="383"/>
      <c r="K153" s="449"/>
    </row>
    <row r="154" spans="1:11" s="4" customFormat="1" x14ac:dyDescent="0.2">
      <c r="A154" s="857"/>
      <c r="B154" s="564"/>
      <c r="C154" s="575"/>
      <c r="D154" s="172" t="s">
        <v>278</v>
      </c>
      <c r="E154" s="855"/>
      <c r="F154" s="855"/>
      <c r="G154" s="158"/>
      <c r="H154" s="158"/>
      <c r="I154" s="253"/>
      <c r="J154" s="160">
        <f>SUM(J152)</f>
        <v>20</v>
      </c>
      <c r="K154" s="158"/>
    </row>
    <row r="155" spans="1:11" s="4" customFormat="1" ht="5.0999999999999996" customHeight="1" x14ac:dyDescent="0.2">
      <c r="A155" s="857"/>
      <c r="B155" s="453"/>
      <c r="C155" s="277"/>
      <c r="D155" s="526"/>
      <c r="E155" s="452"/>
      <c r="F155" s="446"/>
      <c r="G155" s="223"/>
      <c r="H155" s="223"/>
      <c r="I155" s="584"/>
      <c r="J155" s="549"/>
      <c r="K155" s="223"/>
    </row>
    <row r="156" spans="1:11" s="4" customFormat="1" x14ac:dyDescent="0.2">
      <c r="A156" s="857"/>
      <c r="B156" s="577" t="s">
        <v>243</v>
      </c>
      <c r="C156" s="865" t="s">
        <v>652</v>
      </c>
      <c r="D156" s="866"/>
      <c r="E156" s="867"/>
      <c r="F156" s="867"/>
      <c r="G156" s="359"/>
      <c r="H156" s="223"/>
      <c r="I156" s="340"/>
      <c r="J156" s="223"/>
      <c r="K156" s="359"/>
    </row>
    <row r="157" spans="1:11" s="4" customFormat="1" ht="25.5" x14ac:dyDescent="0.2">
      <c r="A157" s="857"/>
      <c r="B157" s="453"/>
      <c r="C157" s="899" t="s">
        <v>653</v>
      </c>
      <c r="D157" s="883"/>
      <c r="E157" s="857" t="s">
        <v>338</v>
      </c>
      <c r="F157" s="857"/>
      <c r="G157" s="444" t="s">
        <v>359</v>
      </c>
      <c r="H157" s="547"/>
      <c r="I157" s="495">
        <v>5</v>
      </c>
      <c r="J157" s="547"/>
      <c r="K157" s="444" t="s">
        <v>363</v>
      </c>
    </row>
    <row r="158" spans="1:11" s="4" customFormat="1" ht="5.0999999999999996" customHeight="1" x14ac:dyDescent="0.2">
      <c r="A158" s="857"/>
      <c r="B158" s="453"/>
      <c r="C158" s="277"/>
      <c r="D158" s="145"/>
      <c r="E158" s="202"/>
      <c r="F158" s="579"/>
      <c r="G158" s="224"/>
      <c r="H158" s="224"/>
      <c r="I158" s="224"/>
      <c r="J158" s="224"/>
      <c r="K158" s="224"/>
    </row>
    <row r="159" spans="1:11" s="4" customFormat="1" ht="12.75" customHeight="1" x14ac:dyDescent="0.2">
      <c r="A159" s="869"/>
      <c r="B159" s="564"/>
      <c r="C159" s="575"/>
      <c r="D159" s="172" t="s">
        <v>278</v>
      </c>
      <c r="E159" s="855"/>
      <c r="F159" s="855"/>
      <c r="G159" s="158"/>
      <c r="H159" s="158"/>
      <c r="I159" s="158"/>
      <c r="J159" s="160">
        <f>SUM(J156:J157)</f>
        <v>0</v>
      </c>
      <c r="K159" s="158"/>
    </row>
    <row r="160" spans="1:11" s="4" customFormat="1" ht="5.0999999999999996" customHeight="1" x14ac:dyDescent="0.2">
      <c r="A160" s="443"/>
      <c r="B160" s="563"/>
      <c r="C160" s="574"/>
      <c r="D160" s="180"/>
      <c r="E160" s="445"/>
      <c r="F160" s="446"/>
      <c r="G160" s="251"/>
      <c r="H160" s="251"/>
      <c r="I160" s="251"/>
      <c r="J160" s="328"/>
      <c r="K160" s="251"/>
    </row>
    <row r="161" spans="1:11" s="4" customFormat="1" x14ac:dyDescent="0.2">
      <c r="A161" s="857" t="s">
        <v>1</v>
      </c>
      <c r="B161" s="864" t="s">
        <v>339</v>
      </c>
      <c r="C161" s="865"/>
      <c r="D161" s="866"/>
      <c r="E161" s="856"/>
      <c r="F161" s="856"/>
      <c r="G161" s="223"/>
      <c r="H161" s="223"/>
      <c r="I161" s="223"/>
      <c r="J161" s="455"/>
      <c r="K161" s="223"/>
    </row>
    <row r="162" spans="1:11" s="4" customFormat="1" x14ac:dyDescent="0.2">
      <c r="A162" s="857"/>
      <c r="B162" s="577" t="s">
        <v>242</v>
      </c>
      <c r="C162" s="865" t="s">
        <v>654</v>
      </c>
      <c r="D162" s="866"/>
      <c r="E162" s="867" t="s">
        <v>230</v>
      </c>
      <c r="F162" s="867"/>
      <c r="G162" s="359" t="s">
        <v>360</v>
      </c>
      <c r="H162" s="223"/>
      <c r="I162" s="340">
        <v>5</v>
      </c>
      <c r="J162" s="372"/>
      <c r="K162" s="223"/>
    </row>
    <row r="163" spans="1:11" s="4" customFormat="1" x14ac:dyDescent="0.2">
      <c r="A163" s="857"/>
      <c r="B163" s="453"/>
      <c r="C163" s="865" t="s">
        <v>650</v>
      </c>
      <c r="D163" s="866"/>
      <c r="E163" s="867"/>
      <c r="F163" s="867"/>
      <c r="G163" s="223"/>
      <c r="H163" s="223"/>
      <c r="I163" s="223"/>
      <c r="J163" s="455"/>
      <c r="K163" s="223"/>
    </row>
    <row r="164" spans="1:11" s="4" customFormat="1" ht="5.0999999999999996" customHeight="1" x14ac:dyDescent="0.2">
      <c r="A164" s="857"/>
      <c r="B164" s="453"/>
      <c r="C164" s="277"/>
      <c r="D164" s="177"/>
      <c r="E164" s="202"/>
      <c r="F164" s="579"/>
      <c r="G164" s="224"/>
      <c r="H164" s="224"/>
      <c r="I164" s="224"/>
      <c r="J164" s="373"/>
      <c r="K164" s="224"/>
    </row>
    <row r="165" spans="1:11" s="4" customFormat="1" x14ac:dyDescent="0.2">
      <c r="A165" s="869"/>
      <c r="B165" s="564"/>
      <c r="C165" s="575"/>
      <c r="D165" s="172" t="s">
        <v>278</v>
      </c>
      <c r="E165" s="855"/>
      <c r="F165" s="855"/>
      <c r="G165" s="158"/>
      <c r="H165" s="158"/>
      <c r="I165" s="158"/>
      <c r="J165" s="160">
        <f>SUM(J162:J163)</f>
        <v>0</v>
      </c>
      <c r="K165" s="158"/>
    </row>
    <row r="166" spans="1:11" s="4" customFormat="1" ht="5.0999999999999996" customHeight="1" x14ac:dyDescent="0.2">
      <c r="A166" s="443"/>
      <c r="B166" s="563"/>
      <c r="C166" s="574"/>
      <c r="D166" s="180"/>
      <c r="E166" s="445"/>
      <c r="F166" s="446"/>
      <c r="G166" s="251"/>
      <c r="H166" s="251"/>
      <c r="I166" s="251"/>
      <c r="J166" s="328"/>
      <c r="K166" s="251"/>
    </row>
    <row r="167" spans="1:11" s="4" customFormat="1" x14ac:dyDescent="0.2">
      <c r="A167" s="857" t="s">
        <v>133</v>
      </c>
      <c r="B167" s="864" t="s">
        <v>340</v>
      </c>
      <c r="C167" s="865"/>
      <c r="D167" s="866"/>
      <c r="E167" s="856"/>
      <c r="F167" s="856"/>
      <c r="G167" s="449"/>
      <c r="H167" s="223"/>
      <c r="I167" s="223"/>
      <c r="J167" s="455"/>
      <c r="K167" s="223"/>
    </row>
    <row r="168" spans="1:11" s="4" customFormat="1" ht="24.95" customHeight="1" x14ac:dyDescent="0.2">
      <c r="A168" s="857"/>
      <c r="B168" s="662" t="s">
        <v>243</v>
      </c>
      <c r="C168" s="865" t="s">
        <v>724</v>
      </c>
      <c r="D168" s="866"/>
      <c r="E168" s="652"/>
      <c r="F168" s="653"/>
      <c r="G168" s="644"/>
      <c r="H168" s="223"/>
      <c r="I168" s="223"/>
      <c r="J168" s="655"/>
      <c r="K168" s="223"/>
    </row>
    <row r="169" spans="1:11" s="4" customFormat="1" ht="26.25" customHeight="1" x14ac:dyDescent="0.2">
      <c r="A169" s="857"/>
      <c r="B169" s="577"/>
      <c r="C169" s="659" t="s">
        <v>242</v>
      </c>
      <c r="D169" s="647" t="s">
        <v>711</v>
      </c>
      <c r="E169" s="857" t="s">
        <v>330</v>
      </c>
      <c r="F169" s="857"/>
      <c r="G169" s="444" t="s">
        <v>361</v>
      </c>
      <c r="H169" s="547"/>
      <c r="I169" s="495">
        <v>5</v>
      </c>
      <c r="J169" s="468"/>
      <c r="K169" s="359" t="s">
        <v>362</v>
      </c>
    </row>
    <row r="170" spans="1:11" s="4" customFormat="1" x14ac:dyDescent="0.2">
      <c r="A170" s="857"/>
      <c r="B170" s="577"/>
      <c r="C170" s="659" t="s">
        <v>243</v>
      </c>
      <c r="D170" s="647" t="s">
        <v>711</v>
      </c>
      <c r="E170" s="654"/>
      <c r="F170" s="642"/>
      <c r="G170" s="643"/>
      <c r="H170" s="547"/>
      <c r="I170" s="657"/>
      <c r="J170" s="645"/>
      <c r="K170" s="644"/>
    </row>
    <row r="171" spans="1:11" s="4" customFormat="1" ht="5.0999999999999996" customHeight="1" x14ac:dyDescent="0.2">
      <c r="A171" s="857"/>
      <c r="B171" s="577"/>
      <c r="C171" s="659"/>
      <c r="D171" s="647"/>
      <c r="E171" s="654"/>
      <c r="F171" s="642"/>
      <c r="G171" s="643"/>
      <c r="H171" s="547"/>
      <c r="I171" s="657"/>
      <c r="J171" s="645"/>
      <c r="K171" s="644"/>
    </row>
    <row r="172" spans="1:11" s="4" customFormat="1" x14ac:dyDescent="0.2">
      <c r="A172" s="857"/>
      <c r="B172" s="577" t="s">
        <v>573</v>
      </c>
      <c r="C172" s="899" t="s">
        <v>725</v>
      </c>
      <c r="D172" s="883"/>
      <c r="E172" s="867"/>
      <c r="F172" s="867"/>
      <c r="G172" s="223"/>
      <c r="H172" s="223"/>
      <c r="I172" s="340"/>
      <c r="J172" s="372"/>
      <c r="K172" s="359"/>
    </row>
    <row r="173" spans="1:11" s="4" customFormat="1" ht="25.5" customHeight="1" x14ac:dyDescent="0.2">
      <c r="A173" s="857"/>
      <c r="B173" s="453"/>
      <c r="C173" s="659" t="s">
        <v>242</v>
      </c>
      <c r="D173" s="647" t="s">
        <v>712</v>
      </c>
      <c r="E173" s="857" t="s">
        <v>330</v>
      </c>
      <c r="F173" s="857"/>
      <c r="G173" s="643" t="s">
        <v>361</v>
      </c>
      <c r="H173" s="547"/>
      <c r="I173" s="657">
        <v>3</v>
      </c>
      <c r="J173" s="645"/>
      <c r="K173" s="644" t="s">
        <v>362</v>
      </c>
    </row>
    <row r="174" spans="1:11" s="4" customFormat="1" ht="5.0999999999999996" customHeight="1" x14ac:dyDescent="0.2">
      <c r="A174" s="857"/>
      <c r="B174" s="453"/>
      <c r="C174" s="277"/>
      <c r="D174" s="177"/>
      <c r="E174" s="325"/>
      <c r="F174" s="326"/>
      <c r="G174" s="224"/>
      <c r="H174" s="224"/>
      <c r="I174" s="224"/>
      <c r="J174" s="373"/>
      <c r="K174" s="224"/>
    </row>
    <row r="175" spans="1:11" s="4" customFormat="1" x14ac:dyDescent="0.2">
      <c r="A175" s="869"/>
      <c r="B175" s="564"/>
      <c r="C175" s="575"/>
      <c r="D175" s="172" t="s">
        <v>278</v>
      </c>
      <c r="E175" s="855"/>
      <c r="F175" s="855"/>
      <c r="G175" s="158"/>
      <c r="H175" s="158"/>
      <c r="I175" s="158"/>
      <c r="J175" s="160">
        <f>SUM(J169:J172)</f>
        <v>0</v>
      </c>
      <c r="K175" s="158"/>
    </row>
    <row r="176" spans="1:11" s="4" customFormat="1" ht="5.0999999999999996" customHeight="1" x14ac:dyDescent="0.2">
      <c r="A176" s="443"/>
      <c r="B176" s="563"/>
      <c r="C176" s="574"/>
      <c r="D176" s="180"/>
      <c r="E176" s="445"/>
      <c r="F176" s="446"/>
      <c r="G176" s="251"/>
      <c r="H176" s="251"/>
      <c r="I176" s="251"/>
      <c r="J176" s="328"/>
      <c r="K176" s="251"/>
    </row>
    <row r="177" spans="1:13" s="4" customFormat="1" x14ac:dyDescent="0.2">
      <c r="A177" s="857" t="s">
        <v>137</v>
      </c>
      <c r="B177" s="877" t="s">
        <v>341</v>
      </c>
      <c r="C177" s="908"/>
      <c r="D177" s="878"/>
      <c r="E177" s="856"/>
      <c r="F177" s="856"/>
      <c r="G177" s="223"/>
      <c r="H177" s="223"/>
      <c r="I177" s="223"/>
      <c r="J177" s="455"/>
      <c r="K177" s="223"/>
    </row>
    <row r="178" spans="1:13" s="4" customFormat="1" x14ac:dyDescent="0.2">
      <c r="A178" s="857"/>
      <c r="B178" s="577" t="s">
        <v>242</v>
      </c>
      <c r="C178" s="865" t="s">
        <v>655</v>
      </c>
      <c r="D178" s="866"/>
      <c r="E178" s="867" t="s">
        <v>330</v>
      </c>
      <c r="F178" s="867"/>
      <c r="G178" s="359" t="s">
        <v>361</v>
      </c>
      <c r="H178" s="359"/>
      <c r="I178" s="340">
        <v>2</v>
      </c>
      <c r="J178" s="372"/>
      <c r="K178" s="223"/>
    </row>
    <row r="179" spans="1:13" s="4" customFormat="1" x14ac:dyDescent="0.2">
      <c r="A179" s="857"/>
      <c r="B179" s="577" t="s">
        <v>243</v>
      </c>
      <c r="C179" s="865" t="s">
        <v>656</v>
      </c>
      <c r="D179" s="866"/>
      <c r="E179" s="867" t="s">
        <v>330</v>
      </c>
      <c r="F179" s="867"/>
      <c r="G179" s="449" t="s">
        <v>361</v>
      </c>
      <c r="H179" s="449"/>
      <c r="I179" s="456">
        <v>1</v>
      </c>
      <c r="J179" s="455"/>
      <c r="K179" s="223"/>
    </row>
    <row r="180" spans="1:13" s="4" customFormat="1" ht="5.0999999999999996" customHeight="1" x14ac:dyDescent="0.2">
      <c r="A180" s="857"/>
      <c r="B180" s="453"/>
      <c r="C180" s="277"/>
      <c r="D180" s="177"/>
      <c r="E180" s="202"/>
      <c r="F180" s="579"/>
      <c r="G180" s="450"/>
      <c r="H180" s="450"/>
      <c r="I180" s="379"/>
      <c r="J180" s="373"/>
      <c r="K180" s="224"/>
    </row>
    <row r="181" spans="1:13" s="4" customFormat="1" x14ac:dyDescent="0.2">
      <c r="A181" s="869"/>
      <c r="B181" s="564"/>
      <c r="C181" s="575"/>
      <c r="D181" s="172" t="s">
        <v>278</v>
      </c>
      <c r="E181" s="855"/>
      <c r="F181" s="855"/>
      <c r="G181" s="158"/>
      <c r="H181" s="158"/>
      <c r="I181" s="158"/>
      <c r="J181" s="160">
        <f>SUM(J178:J179)</f>
        <v>0</v>
      </c>
      <c r="K181" s="158"/>
    </row>
    <row r="182" spans="1:13" s="4" customFormat="1" ht="5.0999999999999996" customHeight="1" x14ac:dyDescent="0.2">
      <c r="A182" s="443"/>
      <c r="B182" s="563"/>
      <c r="C182" s="574"/>
      <c r="D182" s="180"/>
      <c r="E182" s="445"/>
      <c r="F182" s="446"/>
      <c r="G182" s="251"/>
      <c r="H182" s="251"/>
      <c r="I182" s="251"/>
      <c r="J182" s="328"/>
      <c r="K182" s="251"/>
    </row>
    <row r="183" spans="1:13" s="4" customFormat="1" ht="27.75" customHeight="1" x14ac:dyDescent="0.2">
      <c r="A183" s="857" t="s">
        <v>141</v>
      </c>
      <c r="B183" s="909" t="s">
        <v>342</v>
      </c>
      <c r="C183" s="899"/>
      <c r="D183" s="883"/>
      <c r="E183" s="856"/>
      <c r="F183" s="856"/>
      <c r="G183" s="223"/>
      <c r="H183" s="223"/>
      <c r="I183" s="223"/>
      <c r="J183" s="455"/>
      <c r="K183" s="223"/>
    </row>
    <row r="184" spans="1:13" s="4" customFormat="1" x14ac:dyDescent="0.2">
      <c r="A184" s="857"/>
      <c r="B184" s="577" t="s">
        <v>242</v>
      </c>
      <c r="C184" s="865" t="s">
        <v>657</v>
      </c>
      <c r="D184" s="866"/>
      <c r="E184" s="867" t="s">
        <v>330</v>
      </c>
      <c r="F184" s="867"/>
      <c r="G184" s="359" t="s">
        <v>361</v>
      </c>
      <c r="H184" s="223"/>
      <c r="I184" s="340">
        <v>5</v>
      </c>
      <c r="J184" s="372"/>
      <c r="K184" s="223"/>
    </row>
    <row r="185" spans="1:13" s="4" customFormat="1" ht="12.75" customHeight="1" x14ac:dyDescent="0.2">
      <c r="A185" s="857"/>
      <c r="B185" s="577" t="s">
        <v>243</v>
      </c>
      <c r="C185" s="865" t="s">
        <v>658</v>
      </c>
      <c r="D185" s="866"/>
      <c r="E185" s="867" t="s">
        <v>330</v>
      </c>
      <c r="F185" s="867"/>
      <c r="G185" s="449" t="s">
        <v>361</v>
      </c>
      <c r="H185" s="223"/>
      <c r="I185" s="456">
        <v>4</v>
      </c>
      <c r="J185" s="455"/>
      <c r="K185" s="223"/>
    </row>
    <row r="186" spans="1:13" s="4" customFormat="1" ht="5.0999999999999996" customHeight="1" x14ac:dyDescent="0.2">
      <c r="A186" s="857"/>
      <c r="B186" s="453"/>
      <c r="C186" s="277"/>
      <c r="D186" s="177"/>
      <c r="E186" s="202"/>
      <c r="F186" s="579"/>
      <c r="G186" s="450"/>
      <c r="H186" s="224"/>
      <c r="I186" s="379"/>
      <c r="J186" s="373"/>
      <c r="K186" s="224"/>
    </row>
    <row r="187" spans="1:13" s="4" customFormat="1" x14ac:dyDescent="0.2">
      <c r="A187" s="869"/>
      <c r="B187" s="564"/>
      <c r="C187" s="575"/>
      <c r="D187" s="172" t="s">
        <v>278</v>
      </c>
      <c r="E187" s="855"/>
      <c r="F187" s="855"/>
      <c r="G187" s="158"/>
      <c r="H187" s="158"/>
      <c r="I187" s="158"/>
      <c r="J187" s="160">
        <f>SUM(J184:J185)</f>
        <v>0</v>
      </c>
      <c r="K187" s="158"/>
    </row>
    <row r="188" spans="1:13" s="4" customFormat="1" ht="5.0999999999999996" customHeight="1" x14ac:dyDescent="0.2">
      <c r="A188" s="443"/>
      <c r="B188" s="563"/>
      <c r="C188" s="574"/>
      <c r="D188" s="180"/>
      <c r="E188" s="445"/>
      <c r="F188" s="446"/>
      <c r="G188" s="251"/>
      <c r="H188" s="251"/>
      <c r="I188" s="251"/>
      <c r="J188" s="328"/>
      <c r="K188" s="251"/>
    </row>
    <row r="189" spans="1:13" s="4" customFormat="1" ht="26.25" customHeight="1" x14ac:dyDescent="0.2">
      <c r="A189" s="857" t="s">
        <v>145</v>
      </c>
      <c r="B189" s="864" t="s">
        <v>343</v>
      </c>
      <c r="C189" s="865"/>
      <c r="D189" s="866"/>
      <c r="E189" s="856"/>
      <c r="F189" s="856"/>
      <c r="G189" s="223"/>
      <c r="H189" s="223"/>
      <c r="I189" s="223"/>
      <c r="J189" s="455"/>
      <c r="K189" s="223"/>
    </row>
    <row r="190" spans="1:13" s="4" customFormat="1" ht="12.75" customHeight="1" x14ac:dyDescent="0.2">
      <c r="A190" s="857"/>
      <c r="B190" s="661" t="s">
        <v>709</v>
      </c>
      <c r="C190" s="865" t="s">
        <v>708</v>
      </c>
      <c r="D190" s="866"/>
      <c r="E190" s="652"/>
      <c r="F190" s="653"/>
      <c r="G190" s="223"/>
      <c r="H190" s="223"/>
      <c r="I190" s="223"/>
      <c r="J190" s="655"/>
      <c r="K190" s="223"/>
    </row>
    <row r="191" spans="1:13" s="4" customFormat="1" ht="13.5" customHeight="1" x14ac:dyDescent="0.2">
      <c r="A191" s="857"/>
      <c r="B191" s="577"/>
      <c r="C191" s="548" t="s">
        <v>242</v>
      </c>
      <c r="D191" s="649" t="s">
        <v>659</v>
      </c>
      <c r="E191" s="867"/>
      <c r="F191" s="867"/>
      <c r="G191" s="359" t="s">
        <v>734</v>
      </c>
      <c r="H191" s="223"/>
      <c r="I191" s="340">
        <v>1</v>
      </c>
      <c r="J191" s="372"/>
      <c r="K191" s="223" t="s">
        <v>543</v>
      </c>
      <c r="L191" s="865"/>
      <c r="M191" s="865"/>
    </row>
    <row r="192" spans="1:13" s="4" customFormat="1" ht="39" customHeight="1" x14ac:dyDescent="0.2">
      <c r="A192" s="857"/>
      <c r="B192" s="577"/>
      <c r="C192" s="659" t="s">
        <v>243</v>
      </c>
      <c r="D192" s="660" t="s">
        <v>660</v>
      </c>
      <c r="E192" s="857" t="s">
        <v>735</v>
      </c>
      <c r="F192" s="857"/>
      <c r="G192" s="665" t="s">
        <v>734</v>
      </c>
      <c r="H192" s="368">
        <v>1</v>
      </c>
      <c r="I192" s="369">
        <v>0.5</v>
      </c>
      <c r="J192" s="380">
        <f>H192*I192</f>
        <v>0.5</v>
      </c>
      <c r="K192" s="368" t="s">
        <v>543</v>
      </c>
      <c r="L192" s="900"/>
      <c r="M192" s="900"/>
    </row>
    <row r="193" spans="1:11" s="4" customFormat="1" ht="13.5" customHeight="1" x14ac:dyDescent="0.2">
      <c r="A193" s="857"/>
      <c r="B193" s="453"/>
      <c r="C193" s="648"/>
      <c r="D193" s="649" t="s">
        <v>710</v>
      </c>
      <c r="E193" s="867"/>
      <c r="F193" s="867"/>
      <c r="G193" s="223"/>
      <c r="H193" s="223"/>
      <c r="I193" s="223"/>
      <c r="J193" s="455"/>
      <c r="K193" s="223"/>
    </row>
    <row r="194" spans="1:11" s="4" customFormat="1" ht="5.0999999999999996" customHeight="1" x14ac:dyDescent="0.2">
      <c r="A194" s="857"/>
      <c r="B194" s="453"/>
      <c r="C194" s="277"/>
      <c r="D194" s="177"/>
      <c r="E194" s="202"/>
      <c r="F194" s="579"/>
      <c r="G194" s="224"/>
      <c r="H194" s="224"/>
      <c r="I194" s="224"/>
      <c r="J194" s="373"/>
      <c r="K194" s="224"/>
    </row>
    <row r="195" spans="1:11" s="4" customFormat="1" x14ac:dyDescent="0.2">
      <c r="A195" s="857"/>
      <c r="B195" s="564"/>
      <c r="C195" s="575"/>
      <c r="D195" s="172" t="s">
        <v>278</v>
      </c>
      <c r="E195" s="855"/>
      <c r="F195" s="855"/>
      <c r="G195" s="158"/>
      <c r="H195" s="158"/>
      <c r="I195" s="158"/>
      <c r="J195" s="160">
        <f>SUM(J189:J193)</f>
        <v>0.5</v>
      </c>
      <c r="K195" s="158"/>
    </row>
    <row r="196" spans="1:11" s="4" customFormat="1" x14ac:dyDescent="0.2">
      <c r="A196" s="324"/>
      <c r="B196" s="565"/>
      <c r="C196" s="576"/>
      <c r="D196" s="172" t="s">
        <v>365</v>
      </c>
      <c r="E196" s="855"/>
      <c r="F196" s="855"/>
      <c r="G196" s="158"/>
      <c r="H196" s="158"/>
      <c r="I196" s="159"/>
      <c r="J196" s="160" t="e">
        <f>SUM(J40,J195,J187,J181,J175,J165,J159,J154,J148,J142,J136,J129,#REF!,#REF!,J110,J105,J99,J94,J88,J79,J71,J64,J56)</f>
        <v>#REF!</v>
      </c>
      <c r="K196" s="158"/>
    </row>
    <row r="198" spans="1:11" x14ac:dyDescent="0.2">
      <c r="A198" s="3" t="s">
        <v>528</v>
      </c>
      <c r="B198" s="3"/>
      <c r="C198" s="3"/>
    </row>
    <row r="200" spans="1:11" x14ac:dyDescent="0.2">
      <c r="I200" s="6" t="str">
        <f>Master!C44</f>
        <v xml:space="preserve">Malang, </v>
      </c>
    </row>
    <row r="201" spans="1:11" x14ac:dyDescent="0.2">
      <c r="I201" s="3" t="str">
        <f>Master!C42 &amp;","</f>
        <v>Ketua Departemen Sosial Ekonomi Pertanian,</v>
      </c>
    </row>
    <row r="206" spans="1:11" x14ac:dyDescent="0.2">
      <c r="I206" s="6" t="str">
        <f>Master!C39</f>
        <v>Hery Toiba, S.P., M.P., Ph.D.</v>
      </c>
    </row>
    <row r="207" spans="1:11" x14ac:dyDescent="0.2">
      <c r="I207" s="3" t="str">
        <f>"NIP." &amp;Master!C40</f>
        <v>NIP.197209082003121001</v>
      </c>
    </row>
  </sheetData>
  <mergeCells count="228">
    <mergeCell ref="L191:M191"/>
    <mergeCell ref="L192:M192"/>
    <mergeCell ref="C168:D168"/>
    <mergeCell ref="B189:D189"/>
    <mergeCell ref="C172:D172"/>
    <mergeCell ref="B177:D177"/>
    <mergeCell ref="C178:D178"/>
    <mergeCell ref="C179:D179"/>
    <mergeCell ref="B183:D183"/>
    <mergeCell ref="C184:D184"/>
    <mergeCell ref="C185:D185"/>
    <mergeCell ref="C190:D190"/>
    <mergeCell ref="E172:F172"/>
    <mergeCell ref="E169:F169"/>
    <mergeCell ref="B150:D150"/>
    <mergeCell ref="C151:D151"/>
    <mergeCell ref="C152:D152"/>
    <mergeCell ref="C156:D156"/>
    <mergeCell ref="C157:D157"/>
    <mergeCell ref="B161:D161"/>
    <mergeCell ref="C162:D162"/>
    <mergeCell ref="C163:D163"/>
    <mergeCell ref="B167:D167"/>
    <mergeCell ref="C131:D131"/>
    <mergeCell ref="C132:D132"/>
    <mergeCell ref="B138:D138"/>
    <mergeCell ref="C139:D139"/>
    <mergeCell ref="C140:D140"/>
    <mergeCell ref="B144:D144"/>
    <mergeCell ref="C145:D145"/>
    <mergeCell ref="C146:D146"/>
    <mergeCell ref="K113:K114"/>
    <mergeCell ref="E116:F116"/>
    <mergeCell ref="E118:F118"/>
    <mergeCell ref="E119:F119"/>
    <mergeCell ref="E121:F121"/>
    <mergeCell ref="B123:D123"/>
    <mergeCell ref="C124:D124"/>
    <mergeCell ref="C125:D125"/>
    <mergeCell ref="E124:F124"/>
    <mergeCell ref="E123:F123"/>
    <mergeCell ref="K133:K134"/>
    <mergeCell ref="J133:J134"/>
    <mergeCell ref="I133:I134"/>
    <mergeCell ref="H133:H134"/>
    <mergeCell ref="G133:G134"/>
    <mergeCell ref="E131:F131"/>
    <mergeCell ref="C74:D74"/>
    <mergeCell ref="C101:D101"/>
    <mergeCell ref="E112:F112"/>
    <mergeCell ref="D113:D114"/>
    <mergeCell ref="E113:F114"/>
    <mergeCell ref="G113:G114"/>
    <mergeCell ref="H113:H114"/>
    <mergeCell ref="I113:I114"/>
    <mergeCell ref="J113:J114"/>
    <mergeCell ref="E103:F103"/>
    <mergeCell ref="E102:F102"/>
    <mergeCell ref="E101:F101"/>
    <mergeCell ref="E108:F108"/>
    <mergeCell ref="E107:F107"/>
    <mergeCell ref="E105:F105"/>
    <mergeCell ref="E110:F110"/>
    <mergeCell ref="E97:F97"/>
    <mergeCell ref="D91:D92"/>
    <mergeCell ref="E99:F99"/>
    <mergeCell ref="J91:J92"/>
    <mergeCell ref="I91:I92"/>
    <mergeCell ref="H91:H92"/>
    <mergeCell ref="G85:G86"/>
    <mergeCell ref="C53:D53"/>
    <mergeCell ref="C59:D59"/>
    <mergeCell ref="B58:D58"/>
    <mergeCell ref="B66:D66"/>
    <mergeCell ref="C67:D67"/>
    <mergeCell ref="C68:D68"/>
    <mergeCell ref="C69:D69"/>
    <mergeCell ref="C60:D60"/>
    <mergeCell ref="C61:D61"/>
    <mergeCell ref="C62:D62"/>
    <mergeCell ref="B43:D43"/>
    <mergeCell ref="C44:D44"/>
    <mergeCell ref="C45:D45"/>
    <mergeCell ref="C46:D46"/>
    <mergeCell ref="C47:D47"/>
    <mergeCell ref="C48:D48"/>
    <mergeCell ref="B50:D50"/>
    <mergeCell ref="C51:D51"/>
    <mergeCell ref="C52:D52"/>
    <mergeCell ref="B31:D31"/>
    <mergeCell ref="C32:D32"/>
    <mergeCell ref="C33:D33"/>
    <mergeCell ref="C34:D34"/>
    <mergeCell ref="C35:D35"/>
    <mergeCell ref="B38:D38"/>
    <mergeCell ref="B42:D42"/>
    <mergeCell ref="A189:A195"/>
    <mergeCell ref="E41:F41"/>
    <mergeCell ref="E57:F57"/>
    <mergeCell ref="E65:F65"/>
    <mergeCell ref="E72:F72"/>
    <mergeCell ref="A183:A187"/>
    <mergeCell ref="E79:F79"/>
    <mergeCell ref="E94:F94"/>
    <mergeCell ref="E154:F154"/>
    <mergeCell ref="E162:F162"/>
    <mergeCell ref="E163:F163"/>
    <mergeCell ref="E165:F165"/>
    <mergeCell ref="E167:F167"/>
    <mergeCell ref="E90:F90"/>
    <mergeCell ref="E145:F145"/>
    <mergeCell ref="E144:F144"/>
    <mergeCell ref="E142:F142"/>
    <mergeCell ref="A31:A35"/>
    <mergeCell ref="A43:A56"/>
    <mergeCell ref="A66:A71"/>
    <mergeCell ref="A73:A121"/>
    <mergeCell ref="A123:A136"/>
    <mergeCell ref="A138:A142"/>
    <mergeCell ref="A144:A148"/>
    <mergeCell ref="A150:A159"/>
    <mergeCell ref="A161:A165"/>
    <mergeCell ref="A6:K6"/>
    <mergeCell ref="A7:K7"/>
    <mergeCell ref="E71:F71"/>
    <mergeCell ref="K44:K45"/>
    <mergeCell ref="E49:F49"/>
    <mergeCell ref="E50:F50"/>
    <mergeCell ref="E51:F53"/>
    <mergeCell ref="K51:K52"/>
    <mergeCell ref="I34:I35"/>
    <mergeCell ref="H34:H35"/>
    <mergeCell ref="G34:G35"/>
    <mergeCell ref="E61:F61"/>
    <mergeCell ref="E60:F60"/>
    <mergeCell ref="E59:F59"/>
    <mergeCell ref="E58:F58"/>
    <mergeCell ref="E56:F56"/>
    <mergeCell ref="E62:F62"/>
    <mergeCell ref="E44:F48"/>
    <mergeCell ref="E28:F28"/>
    <mergeCell ref="E27:F27"/>
    <mergeCell ref="K32:K33"/>
    <mergeCell ref="J32:J33"/>
    <mergeCell ref="I32:I33"/>
    <mergeCell ref="H32:H33"/>
    <mergeCell ref="E73:F73"/>
    <mergeCell ref="E81:F81"/>
    <mergeCell ref="E77:F77"/>
    <mergeCell ref="E76:F76"/>
    <mergeCell ref="E64:F64"/>
    <mergeCell ref="E69:F69"/>
    <mergeCell ref="E68:F68"/>
    <mergeCell ref="E67:F67"/>
    <mergeCell ref="E66:F66"/>
    <mergeCell ref="E193:F193"/>
    <mergeCell ref="E195:F195"/>
    <mergeCell ref="E196:F196"/>
    <mergeCell ref="E189:F189"/>
    <mergeCell ref="E187:F187"/>
    <mergeCell ref="E184:F184"/>
    <mergeCell ref="E185:F185"/>
    <mergeCell ref="E173:F173"/>
    <mergeCell ref="E183:F183"/>
    <mergeCell ref="E175:F175"/>
    <mergeCell ref="E177:F177"/>
    <mergeCell ref="E178:F178"/>
    <mergeCell ref="E179:F179"/>
    <mergeCell ref="E181:F181"/>
    <mergeCell ref="E192:F192"/>
    <mergeCell ref="E191:F191"/>
    <mergeCell ref="A167:A175"/>
    <mergeCell ref="A177:A181"/>
    <mergeCell ref="E29:F29"/>
    <mergeCell ref="E34:F35"/>
    <mergeCell ref="E38:F38"/>
    <mergeCell ref="E43:F43"/>
    <mergeCell ref="E42:F42"/>
    <mergeCell ref="E40:F40"/>
    <mergeCell ref="E157:F157"/>
    <mergeCell ref="E156:F156"/>
    <mergeCell ref="E152:F152"/>
    <mergeCell ref="E150:F150"/>
    <mergeCell ref="E148:F148"/>
    <mergeCell ref="E146:F146"/>
    <mergeCell ref="E32:F33"/>
    <mergeCell ref="E31:F31"/>
    <mergeCell ref="E82:F83"/>
    <mergeCell ref="E88:F88"/>
    <mergeCell ref="E96:F96"/>
    <mergeCell ref="E140:F140"/>
    <mergeCell ref="D82:D83"/>
    <mergeCell ref="E75:F75"/>
    <mergeCell ref="E74:F74"/>
    <mergeCell ref="E125:F125"/>
    <mergeCell ref="G32:G33"/>
    <mergeCell ref="K34:K35"/>
    <mergeCell ref="J34:J35"/>
    <mergeCell ref="G82:G83"/>
    <mergeCell ref="K82:K83"/>
    <mergeCell ref="J82:J83"/>
    <mergeCell ref="I82:I83"/>
    <mergeCell ref="H82:H83"/>
    <mergeCell ref="G76:G77"/>
    <mergeCell ref="E159:F159"/>
    <mergeCell ref="E161:F161"/>
    <mergeCell ref="E126:F127"/>
    <mergeCell ref="C54:D54"/>
    <mergeCell ref="K85:K86"/>
    <mergeCell ref="E85:F86"/>
    <mergeCell ref="I85:I86"/>
    <mergeCell ref="H85:H86"/>
    <mergeCell ref="J85:J86"/>
    <mergeCell ref="G91:G92"/>
    <mergeCell ref="K91:K92"/>
    <mergeCell ref="E91:F92"/>
    <mergeCell ref="K126:K127"/>
    <mergeCell ref="J126:J127"/>
    <mergeCell ref="I126:I127"/>
    <mergeCell ref="H126:H127"/>
    <mergeCell ref="G126:G127"/>
    <mergeCell ref="B73:D73"/>
    <mergeCell ref="E139:F139"/>
    <mergeCell ref="E138:F138"/>
    <mergeCell ref="E136:F136"/>
    <mergeCell ref="E132:F132"/>
    <mergeCell ref="E129:F129"/>
    <mergeCell ref="E133:F134"/>
  </mergeCells>
  <printOptions horizontalCentered="1"/>
  <pageMargins left="0.55118110236220497" right="0.27559055118110198" top="0.35433070866141703" bottom="0.27559055118110198" header="0.23622047244094499" footer="0.511811023622047"/>
  <pageSetup paperSize="5" scale="88" orientation="portrait" horizontalDpi="4294967293" r:id="rId1"/>
  <headerFooter alignWithMargins="0"/>
  <rowBreaks count="2" manualBreakCount="2">
    <brk id="79" max="10" man="1"/>
    <brk id="87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4"/>
  <sheetViews>
    <sheetView view="pageBreakPreview" topLeftCell="A259" zoomScaleNormal="106" zoomScaleSheetLayoutView="100" workbookViewId="0">
      <selection activeCell="J122" sqref="J122"/>
    </sheetView>
  </sheetViews>
  <sheetFormatPr defaultRowHeight="12.75" x14ac:dyDescent="0.2"/>
  <cols>
    <col min="1" max="1" width="3.85546875" customWidth="1"/>
    <col min="2" max="2" width="2.42578125" bestFit="1" customWidth="1"/>
    <col min="3" max="3" width="2.42578125" customWidth="1"/>
    <col min="4" max="4" width="2.140625" customWidth="1"/>
    <col min="5" max="5" width="2.42578125" bestFit="1" customWidth="1"/>
    <col min="6" max="6" width="2.42578125" customWidth="1"/>
    <col min="7" max="7" width="30.7109375" customWidth="1"/>
    <col min="8" max="8" width="0.85546875" customWidth="1"/>
    <col min="9" max="10" width="9" style="185" customWidth="1"/>
    <col min="11" max="11" width="8.7109375" style="185" customWidth="1"/>
    <col min="12" max="12" width="6.5703125" style="211" customWidth="1"/>
    <col min="13" max="13" width="7.28515625" style="212" customWidth="1"/>
    <col min="14" max="14" width="11.5703125" style="186" customWidth="1"/>
    <col min="15" max="15" width="9.140625" style="11"/>
    <col min="16" max="16" width="39" style="11" customWidth="1"/>
    <col min="17" max="17" width="17.7109375" style="11" customWidth="1"/>
    <col min="18" max="16384" width="9.140625" style="11"/>
  </cols>
  <sheetData>
    <row r="1" spans="1:16" customFormat="1" x14ac:dyDescent="0.2">
      <c r="A1" s="1"/>
      <c r="B1" s="1"/>
      <c r="C1" s="1"/>
      <c r="D1" s="1"/>
      <c r="E1" s="1"/>
      <c r="F1" s="1"/>
      <c r="I1" s="148" t="s">
        <v>82</v>
      </c>
      <c r="J1" s="219" t="s">
        <v>86</v>
      </c>
      <c r="K1" s="125"/>
      <c r="L1" s="125"/>
      <c r="M1" s="212"/>
      <c r="N1" s="125"/>
    </row>
    <row r="2" spans="1:16" customFormat="1" x14ac:dyDescent="0.2">
      <c r="A2" s="1"/>
      <c r="B2" s="1"/>
      <c r="C2" s="1"/>
      <c r="D2" s="1"/>
      <c r="E2" s="1"/>
      <c r="F2" s="1"/>
      <c r="I2" s="185"/>
      <c r="J2" s="219" t="s">
        <v>87</v>
      </c>
      <c r="K2" s="219"/>
      <c r="L2" s="184"/>
      <c r="M2" s="212"/>
      <c r="N2" s="185"/>
    </row>
    <row r="3" spans="1:16" customFormat="1" x14ac:dyDescent="0.2">
      <c r="A3" s="1"/>
      <c r="B3" s="1"/>
      <c r="C3" s="1"/>
      <c r="D3" s="1"/>
      <c r="E3" s="1"/>
      <c r="F3" s="1"/>
      <c r="I3" s="185"/>
      <c r="J3" s="219" t="s">
        <v>79</v>
      </c>
      <c r="K3" s="221" t="s">
        <v>268</v>
      </c>
      <c r="L3" s="212"/>
      <c r="M3" s="212"/>
      <c r="N3" s="185"/>
    </row>
    <row r="4" spans="1:16" customFormat="1" ht="36" customHeight="1" x14ac:dyDescent="0.2">
      <c r="A4" s="1"/>
      <c r="B4" s="1"/>
      <c r="C4" s="1"/>
      <c r="D4" s="1"/>
      <c r="E4" s="1"/>
      <c r="F4" s="1"/>
      <c r="I4" s="185"/>
      <c r="J4" s="219" t="s">
        <v>80</v>
      </c>
      <c r="K4" s="219" t="s">
        <v>88</v>
      </c>
      <c r="L4" s="212"/>
      <c r="M4" s="212"/>
      <c r="N4" s="185"/>
      <c r="P4" s="249"/>
    </row>
    <row r="6" spans="1:16" ht="15" x14ac:dyDescent="0.2">
      <c r="A6" s="884" t="s">
        <v>29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</row>
    <row r="7" spans="1:16" ht="15" x14ac:dyDescent="0.2">
      <c r="A7" s="884" t="s">
        <v>239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</row>
    <row r="8" spans="1:16" ht="6.75" customHeight="1" x14ac:dyDescent="0.2">
      <c r="A8" s="15"/>
      <c r="B8" s="161"/>
      <c r="C8" s="332"/>
      <c r="D8" s="161"/>
      <c r="E8" s="161"/>
      <c r="F8" s="161"/>
      <c r="G8" s="15"/>
      <c r="H8" s="451"/>
      <c r="I8" s="182"/>
      <c r="J8" s="182"/>
      <c r="K8" s="182"/>
      <c r="L8" s="215"/>
    </row>
    <row r="9" spans="1:16" s="4" customFormat="1" x14ac:dyDescent="0.2">
      <c r="A9" s="138" t="s">
        <v>30</v>
      </c>
      <c r="B9" s="138"/>
      <c r="C9" s="138"/>
      <c r="D9" s="138"/>
      <c r="E9" s="138"/>
      <c r="F9" s="138"/>
      <c r="G9" s="138"/>
      <c r="H9" s="138"/>
      <c r="I9" s="184"/>
      <c r="J9" s="184"/>
      <c r="K9" s="184"/>
      <c r="L9" s="216"/>
      <c r="M9" s="213"/>
      <c r="N9" s="17"/>
    </row>
    <row r="10" spans="1:16" s="4" customFormat="1" ht="9" customHeight="1" x14ac:dyDescent="0.2">
      <c r="A10" s="138"/>
      <c r="B10" s="138"/>
      <c r="C10" s="138"/>
      <c r="D10" s="138"/>
      <c r="E10" s="138"/>
      <c r="F10" s="138"/>
      <c r="G10" s="138"/>
      <c r="H10" s="138"/>
      <c r="I10" s="184"/>
      <c r="J10" s="184"/>
      <c r="K10" s="184"/>
      <c r="L10" s="216"/>
      <c r="M10" s="213"/>
      <c r="N10" s="17"/>
    </row>
    <row r="11" spans="1:16" s="4" customFormat="1" x14ac:dyDescent="0.2">
      <c r="A11" s="138"/>
      <c r="B11" s="138"/>
      <c r="C11" s="138"/>
      <c r="D11" s="138"/>
      <c r="E11" s="138"/>
      <c r="F11" s="138"/>
      <c r="G11" s="138" t="s">
        <v>3</v>
      </c>
      <c r="H11" s="138"/>
      <c r="I11" s="219" t="str">
        <f>": " &amp;Master!C39</f>
        <v>: Hery Toiba, S.P., M.P., Ph.D.</v>
      </c>
      <c r="J11" s="187"/>
      <c r="K11" s="187"/>
      <c r="L11" s="216"/>
      <c r="M11" s="213"/>
      <c r="N11" s="17"/>
    </row>
    <row r="12" spans="1:16" s="4" customFormat="1" x14ac:dyDescent="0.2">
      <c r="A12" s="138"/>
      <c r="B12" s="138"/>
      <c r="C12" s="138"/>
      <c r="D12" s="138"/>
      <c r="E12" s="138"/>
      <c r="F12" s="138"/>
      <c r="G12" s="138" t="s">
        <v>4</v>
      </c>
      <c r="H12" s="138"/>
      <c r="I12" s="219" t="str">
        <f>": " &amp;Master!C40</f>
        <v>: 197209082003121001</v>
      </c>
      <c r="J12" s="187"/>
      <c r="K12" s="187"/>
      <c r="L12" s="216"/>
      <c r="M12" s="213"/>
      <c r="N12" s="17"/>
    </row>
    <row r="13" spans="1:16" s="4" customFormat="1" x14ac:dyDescent="0.2">
      <c r="A13" s="138"/>
      <c r="B13" s="138"/>
      <c r="C13" s="138"/>
      <c r="D13" s="138"/>
      <c r="E13" s="138"/>
      <c r="F13" s="138"/>
      <c r="G13" s="138" t="s">
        <v>274</v>
      </c>
      <c r="H13" s="138"/>
      <c r="I13" s="219" t="str">
        <f>": " &amp;Master!C41</f>
        <v>: Penata, III/c, 1 Oktober 2018</v>
      </c>
      <c r="J13" s="187"/>
      <c r="K13" s="187"/>
      <c r="L13" s="216"/>
      <c r="M13" s="213"/>
      <c r="N13" s="17"/>
    </row>
    <row r="14" spans="1:16" s="4" customFormat="1" x14ac:dyDescent="0.2">
      <c r="A14" s="138"/>
      <c r="B14" s="138"/>
      <c r="C14" s="138"/>
      <c r="D14" s="138"/>
      <c r="E14" s="138"/>
      <c r="F14" s="138"/>
      <c r="G14" s="138" t="s">
        <v>69</v>
      </c>
      <c r="H14" s="138"/>
      <c r="I14" s="219" t="str">
        <f>": " &amp;Master!C42</f>
        <v>: Ketua Departemen Sosial Ekonomi Pertanian</v>
      </c>
      <c r="J14" s="187"/>
      <c r="K14" s="187"/>
      <c r="L14" s="216"/>
      <c r="M14" s="213"/>
      <c r="N14" s="17"/>
    </row>
    <row r="15" spans="1:16" s="4" customFormat="1" x14ac:dyDescent="0.2">
      <c r="A15" s="138"/>
      <c r="B15" s="138"/>
      <c r="C15" s="138"/>
      <c r="D15" s="138"/>
      <c r="E15" s="138"/>
      <c r="F15" s="138"/>
      <c r="G15" s="138" t="s">
        <v>11</v>
      </c>
      <c r="H15" s="138"/>
      <c r="I15" s="219" t="str">
        <f>": " &amp;Master!C43</f>
        <v>: Fakultas Pertanian Universitas Brawijaya</v>
      </c>
      <c r="J15" s="184"/>
      <c r="K15" s="184"/>
      <c r="L15" s="216"/>
      <c r="M15" s="213"/>
      <c r="N15" s="17"/>
    </row>
    <row r="16" spans="1:16" s="4" customFormat="1" ht="9" customHeight="1" x14ac:dyDescent="0.2">
      <c r="A16" s="138"/>
      <c r="B16" s="138"/>
      <c r="C16" s="138"/>
      <c r="D16" s="138"/>
      <c r="E16" s="138"/>
      <c r="F16" s="138"/>
      <c r="G16" s="138"/>
      <c r="H16" s="138"/>
      <c r="I16" s="220"/>
      <c r="J16" s="184"/>
      <c r="K16" s="184"/>
      <c r="L16" s="216"/>
      <c r="M16" s="213"/>
      <c r="N16" s="17"/>
    </row>
    <row r="17" spans="1:20" s="4" customFormat="1" x14ac:dyDescent="0.2">
      <c r="A17" s="138" t="s">
        <v>565</v>
      </c>
      <c r="B17" s="138"/>
      <c r="C17" s="138"/>
      <c r="D17" s="138"/>
      <c r="E17" s="138"/>
      <c r="F17" s="138"/>
      <c r="G17" s="138"/>
      <c r="H17" s="138"/>
      <c r="I17" s="220"/>
      <c r="J17" s="184"/>
      <c r="K17" s="184"/>
      <c r="L17" s="216"/>
      <c r="M17" s="213"/>
      <c r="N17" s="17"/>
    </row>
    <row r="18" spans="1:20" s="4" customFormat="1" ht="9" customHeight="1" x14ac:dyDescent="0.2">
      <c r="A18" s="138"/>
      <c r="B18" s="138"/>
      <c r="C18" s="138"/>
      <c r="D18" s="138"/>
      <c r="E18" s="138"/>
      <c r="F18" s="138"/>
      <c r="G18" s="138"/>
      <c r="H18" s="138"/>
      <c r="I18" s="220"/>
      <c r="J18" s="184"/>
      <c r="K18" s="184"/>
      <c r="L18" s="216"/>
      <c r="M18" s="213"/>
      <c r="N18" s="17"/>
    </row>
    <row r="19" spans="1:20" s="4" customFormat="1" x14ac:dyDescent="0.2">
      <c r="A19" s="138"/>
      <c r="B19" s="138"/>
      <c r="C19" s="138"/>
      <c r="D19" s="138"/>
      <c r="E19" s="138"/>
      <c r="F19" s="138"/>
      <c r="G19" s="138" t="s">
        <v>3</v>
      </c>
      <c r="H19" s="138"/>
      <c r="I19" s="219" t="str">
        <f>": "&amp;Master!E7</f>
        <v>: Prof. Dr. Ir. xxxxxx, M.S.</v>
      </c>
      <c r="J19" s="187"/>
      <c r="K19" s="184"/>
      <c r="L19" s="216"/>
      <c r="M19" s="213"/>
      <c r="N19" s="17"/>
    </row>
    <row r="20" spans="1:20" s="4" customFormat="1" x14ac:dyDescent="0.2">
      <c r="A20" s="138"/>
      <c r="B20" s="138"/>
      <c r="C20" s="138"/>
      <c r="D20" s="138"/>
      <c r="E20" s="138"/>
      <c r="F20" s="138"/>
      <c r="G20" s="138" t="s">
        <v>4</v>
      </c>
      <c r="H20" s="138"/>
      <c r="I20" s="219" t="str">
        <f>": "&amp;Master!E9</f>
        <v>: 1234567890</v>
      </c>
      <c r="J20" s="187"/>
      <c r="K20" s="184"/>
      <c r="L20" s="216"/>
      <c r="M20" s="213"/>
      <c r="N20" s="17"/>
    </row>
    <row r="21" spans="1:20" s="4" customFormat="1" x14ac:dyDescent="0.2">
      <c r="A21" s="138"/>
      <c r="B21" s="138"/>
      <c r="C21" s="138"/>
      <c r="D21" s="138"/>
      <c r="E21" s="138"/>
      <c r="F21" s="138"/>
      <c r="G21" s="138" t="s">
        <v>274</v>
      </c>
      <c r="H21" s="138"/>
      <c r="I21" s="219" t="str">
        <f>": "&amp;Master!E14</f>
        <v>: Pembina Utama Madya, IV/d, 1 Oktober 2007</v>
      </c>
      <c r="J21" s="187"/>
      <c r="K21" s="184"/>
      <c r="L21" s="216"/>
      <c r="M21" s="213"/>
      <c r="N21" s="17"/>
    </row>
    <row r="22" spans="1:20" s="4" customFormat="1" x14ac:dyDescent="0.2">
      <c r="A22" s="138"/>
      <c r="B22" s="138"/>
      <c r="C22" s="138"/>
      <c r="D22" s="138"/>
      <c r="E22" s="138"/>
      <c r="F22" s="138"/>
      <c r="G22" s="138" t="s">
        <v>52</v>
      </c>
      <c r="H22" s="138"/>
      <c r="I22" s="219" t="str">
        <f>": "&amp;Master!E16</f>
        <v>: Guru Besar</v>
      </c>
      <c r="J22" s="184"/>
      <c r="K22" s="184"/>
      <c r="L22" s="216"/>
      <c r="M22" s="213"/>
      <c r="N22" s="17"/>
    </row>
    <row r="23" spans="1:20" s="4" customFormat="1" x14ac:dyDescent="0.2">
      <c r="A23" s="138"/>
      <c r="B23" s="138"/>
      <c r="C23" s="138"/>
      <c r="D23" s="138"/>
      <c r="E23" s="138"/>
      <c r="F23" s="138"/>
      <c r="G23" s="138" t="s">
        <v>11</v>
      </c>
      <c r="H23" s="138"/>
      <c r="I23" s="219" t="str">
        <f>": "&amp;Master!E18</f>
        <v>: Fakultas Pertanian Universitas Brawijaya</v>
      </c>
      <c r="J23" s="184"/>
      <c r="K23" s="184"/>
      <c r="L23" s="216"/>
      <c r="M23" s="213"/>
      <c r="N23" s="17"/>
    </row>
    <row r="24" spans="1:20" s="4" customFormat="1" ht="9" customHeight="1" x14ac:dyDescent="0.2">
      <c r="A24" s="3"/>
      <c r="B24" s="3"/>
      <c r="C24" s="3"/>
      <c r="D24" s="3"/>
      <c r="E24" s="3"/>
      <c r="F24" s="3"/>
      <c r="G24" s="3"/>
      <c r="H24" s="3"/>
      <c r="I24" s="184"/>
      <c r="J24" s="184"/>
      <c r="K24" s="184"/>
      <c r="L24" s="216"/>
      <c r="M24" s="213"/>
      <c r="N24" s="17"/>
    </row>
    <row r="25" spans="1:20" s="4" customFormat="1" x14ac:dyDescent="0.2">
      <c r="A25" s="3" t="s">
        <v>246</v>
      </c>
      <c r="B25" s="3"/>
      <c r="C25" s="3"/>
      <c r="D25" s="3"/>
      <c r="E25" s="3"/>
      <c r="F25" s="3"/>
      <c r="G25" s="3"/>
      <c r="H25" s="3"/>
      <c r="I25" s="184"/>
      <c r="J25" s="184"/>
      <c r="K25" s="184"/>
      <c r="L25" s="216"/>
      <c r="M25" s="213"/>
      <c r="N25" s="17"/>
    </row>
    <row r="26" spans="1:20" s="4" customFormat="1" ht="39" customHeight="1" thickBot="1" x14ac:dyDescent="0.25">
      <c r="A26" s="238" t="s">
        <v>368</v>
      </c>
      <c r="B26" s="936" t="s">
        <v>318</v>
      </c>
      <c r="C26" s="937"/>
      <c r="D26" s="937"/>
      <c r="E26" s="937"/>
      <c r="F26" s="937"/>
      <c r="G26" s="937"/>
      <c r="H26" s="938"/>
      <c r="I26" s="239" t="s">
        <v>319</v>
      </c>
      <c r="J26" s="239" t="s">
        <v>320</v>
      </c>
      <c r="K26" s="239" t="s">
        <v>321</v>
      </c>
      <c r="L26" s="240" t="s">
        <v>322</v>
      </c>
      <c r="M26" s="241" t="s">
        <v>323</v>
      </c>
      <c r="N26" s="239" t="s">
        <v>324</v>
      </c>
    </row>
    <row r="27" spans="1:20" s="4" customFormat="1" ht="13.5" thickBot="1" x14ac:dyDescent="0.25">
      <c r="A27" s="168">
        <v>1</v>
      </c>
      <c r="B27" s="939">
        <v>2</v>
      </c>
      <c r="C27" s="940"/>
      <c r="D27" s="940"/>
      <c r="E27" s="940"/>
      <c r="F27" s="940"/>
      <c r="G27" s="940"/>
      <c r="H27" s="941"/>
      <c r="I27" s="183">
        <v>3</v>
      </c>
      <c r="J27" s="183">
        <v>4</v>
      </c>
      <c r="K27" s="183">
        <v>5</v>
      </c>
      <c r="L27" s="248">
        <v>6</v>
      </c>
      <c r="M27" s="248">
        <v>7</v>
      </c>
      <c r="N27" s="183">
        <v>8</v>
      </c>
    </row>
    <row r="28" spans="1:20" s="4" customFormat="1" ht="13.5" customHeight="1" thickTop="1" x14ac:dyDescent="0.2">
      <c r="A28" s="256" t="s">
        <v>26</v>
      </c>
      <c r="B28" s="942" t="s">
        <v>510</v>
      </c>
      <c r="C28" s="943"/>
      <c r="D28" s="943"/>
      <c r="E28" s="943"/>
      <c r="F28" s="943"/>
      <c r="G28" s="943"/>
      <c r="H28" s="944"/>
      <c r="I28" s="256"/>
      <c r="J28" s="256"/>
      <c r="K28" s="256"/>
      <c r="L28" s="257"/>
      <c r="M28" s="257"/>
      <c r="N28" s="256"/>
      <c r="P28" s="899"/>
      <c r="Q28" s="899"/>
      <c r="R28" s="899"/>
      <c r="S28" s="899"/>
      <c r="T28" s="899"/>
    </row>
    <row r="29" spans="1:20" s="4" customFormat="1" x14ac:dyDescent="0.2">
      <c r="A29" s="485" t="s">
        <v>23</v>
      </c>
      <c r="B29" s="947" t="s">
        <v>509</v>
      </c>
      <c r="C29" s="948"/>
      <c r="D29" s="948"/>
      <c r="E29" s="948"/>
      <c r="F29" s="948"/>
      <c r="G29" s="948"/>
      <c r="H29" s="490"/>
      <c r="I29" s="443"/>
      <c r="J29" s="443"/>
      <c r="K29" s="443"/>
      <c r="L29" s="214"/>
      <c r="M29" s="214"/>
      <c r="N29" s="443"/>
      <c r="P29" s="865"/>
      <c r="Q29" s="865"/>
    </row>
    <row r="30" spans="1:20" s="4" customFormat="1" ht="26.25" customHeight="1" x14ac:dyDescent="0.2">
      <c r="A30" s="486"/>
      <c r="B30" s="254" t="s">
        <v>242</v>
      </c>
      <c r="C30" s="922" t="s">
        <v>380</v>
      </c>
      <c r="D30" s="922"/>
      <c r="E30" s="922"/>
      <c r="F30" s="922"/>
      <c r="G30" s="922"/>
      <c r="H30" s="493"/>
      <c r="I30" s="444"/>
      <c r="J30" s="444"/>
      <c r="K30" s="444"/>
      <c r="L30" s="468"/>
      <c r="M30" s="468"/>
      <c r="N30" s="444"/>
      <c r="P30" s="865"/>
      <c r="Q30" s="865"/>
    </row>
    <row r="31" spans="1:20" s="4" customFormat="1" x14ac:dyDescent="0.2">
      <c r="A31" s="486"/>
      <c r="B31" s="254"/>
      <c r="C31" s="517" t="s">
        <v>112</v>
      </c>
      <c r="D31" s="926" t="s">
        <v>381</v>
      </c>
      <c r="E31" s="926"/>
      <c r="F31" s="926"/>
      <c r="G31" s="926"/>
      <c r="H31" s="476"/>
      <c r="I31" s="444"/>
      <c r="J31" s="444"/>
      <c r="K31" s="444"/>
      <c r="L31" s="468"/>
      <c r="M31" s="468"/>
      <c r="N31" s="444"/>
      <c r="P31" s="470"/>
      <c r="Q31" s="470"/>
    </row>
    <row r="32" spans="1:20" s="4" customFormat="1" x14ac:dyDescent="0.2">
      <c r="A32" s="486"/>
      <c r="B32" s="254"/>
      <c r="C32" s="179"/>
      <c r="D32" s="313" t="s">
        <v>242</v>
      </c>
      <c r="E32" s="865" t="s">
        <v>382</v>
      </c>
      <c r="F32" s="865"/>
      <c r="G32" s="865"/>
      <c r="H32" s="471"/>
      <c r="I32" s="444"/>
      <c r="J32" s="444"/>
      <c r="K32" s="444"/>
      <c r="L32" s="468"/>
      <c r="M32" s="468"/>
      <c r="N32" s="444"/>
      <c r="P32" s="470"/>
      <c r="Q32" s="470"/>
    </row>
    <row r="33" spans="1:17" s="4" customFormat="1" ht="28.5" customHeight="1" x14ac:dyDescent="0.2">
      <c r="A33" s="486"/>
      <c r="B33" s="254"/>
      <c r="C33" s="179"/>
      <c r="E33" s="269" t="s">
        <v>242</v>
      </c>
      <c r="F33" s="916" t="s">
        <v>518</v>
      </c>
      <c r="G33" s="916"/>
      <c r="H33" s="474"/>
      <c r="I33" s="193" t="s">
        <v>411</v>
      </c>
      <c r="J33" s="192" t="s">
        <v>410</v>
      </c>
      <c r="K33" s="193">
        <v>1</v>
      </c>
      <c r="L33" s="194">
        <v>40</v>
      </c>
      <c r="M33" s="195">
        <v>39.9</v>
      </c>
      <c r="N33" s="192" t="s">
        <v>614</v>
      </c>
      <c r="P33" s="470"/>
      <c r="Q33" s="470"/>
    </row>
    <row r="34" spans="1:17" s="4" customFormat="1" x14ac:dyDescent="0.2">
      <c r="A34" s="486"/>
      <c r="B34" s="254"/>
      <c r="C34" s="179"/>
      <c r="D34" s="179"/>
      <c r="F34" s="865" t="s">
        <v>404</v>
      </c>
      <c r="G34" s="865"/>
      <c r="H34" s="471"/>
      <c r="I34" s="444"/>
      <c r="J34" s="444"/>
      <c r="K34" s="444"/>
      <c r="L34" s="468"/>
      <c r="M34" s="468"/>
      <c r="N34" s="444"/>
      <c r="P34" s="470"/>
      <c r="Q34" s="470"/>
    </row>
    <row r="35" spans="1:17" s="4" customFormat="1" x14ac:dyDescent="0.2">
      <c r="A35" s="486"/>
      <c r="B35" s="254"/>
      <c r="C35" s="179"/>
      <c r="D35" s="179"/>
      <c r="F35" s="945" t="s">
        <v>514</v>
      </c>
      <c r="G35" s="945"/>
      <c r="H35" s="472"/>
      <c r="I35" s="444"/>
      <c r="J35" s="444"/>
      <c r="K35" s="444"/>
      <c r="L35" s="468"/>
      <c r="M35" s="468"/>
      <c r="N35" s="444"/>
      <c r="P35" s="470"/>
      <c r="Q35" s="470"/>
    </row>
    <row r="36" spans="1:17" s="4" customFormat="1" ht="5.0999999999999996" customHeight="1" x14ac:dyDescent="0.2">
      <c r="A36" s="486"/>
      <c r="B36" s="254"/>
      <c r="C36" s="333"/>
      <c r="D36" s="333"/>
      <c r="E36" s="333"/>
      <c r="F36" s="289"/>
      <c r="G36" s="289"/>
      <c r="H36" s="290"/>
      <c r="I36" s="447"/>
      <c r="J36" s="447"/>
      <c r="K36" s="447"/>
      <c r="L36" s="469"/>
      <c r="M36" s="469"/>
      <c r="N36" s="447"/>
      <c r="P36" s="470"/>
      <c r="Q36" s="470"/>
    </row>
    <row r="37" spans="1:17" s="4" customFormat="1" x14ac:dyDescent="0.2">
      <c r="A37" s="486"/>
      <c r="B37" s="439"/>
      <c r="C37" s="169"/>
      <c r="D37" s="169"/>
      <c r="E37" s="169"/>
      <c r="F37" s="169"/>
      <c r="G37" s="512" t="s">
        <v>278</v>
      </c>
      <c r="H37" s="172"/>
      <c r="I37" s="201"/>
      <c r="J37" s="201"/>
      <c r="K37" s="201"/>
      <c r="L37" s="210"/>
      <c r="M37" s="189">
        <f>SUM(M32:M34)</f>
        <v>39.9</v>
      </c>
      <c r="N37" s="201"/>
      <c r="P37" s="470"/>
      <c r="Q37" s="470"/>
    </row>
    <row r="38" spans="1:17" s="4" customFormat="1" ht="5.0999999999999996" customHeight="1" x14ac:dyDescent="0.2">
      <c r="A38" s="486"/>
      <c r="B38" s="254"/>
      <c r="C38" s="179"/>
      <c r="D38" s="149"/>
      <c r="E38" s="149"/>
      <c r="F38" s="149"/>
      <c r="G38" s="515"/>
      <c r="H38" s="180"/>
      <c r="I38" s="443"/>
      <c r="J38" s="443"/>
      <c r="K38" s="443"/>
      <c r="L38" s="214"/>
      <c r="M38" s="217"/>
      <c r="N38" s="443"/>
      <c r="P38" s="470"/>
      <c r="Q38" s="470"/>
    </row>
    <row r="39" spans="1:17" s="4" customFormat="1" x14ac:dyDescent="0.2">
      <c r="A39" s="486"/>
      <c r="B39" s="254"/>
      <c r="C39" s="3"/>
      <c r="D39" s="179">
        <v>2</v>
      </c>
      <c r="E39" s="865" t="s">
        <v>383</v>
      </c>
      <c r="F39" s="865"/>
      <c r="G39" s="865"/>
      <c r="H39" s="471"/>
      <c r="I39" s="444"/>
      <c r="J39" s="444"/>
      <c r="K39" s="444"/>
      <c r="L39" s="468"/>
      <c r="M39" s="468"/>
      <c r="N39" s="444"/>
      <c r="P39" s="470"/>
      <c r="Q39" s="470"/>
    </row>
    <row r="40" spans="1:17" s="4" customFormat="1" ht="40.5" customHeight="1" x14ac:dyDescent="0.2">
      <c r="A40" s="486"/>
      <c r="B40" s="254"/>
      <c r="C40" s="179"/>
      <c r="D40" s="3"/>
      <c r="E40" s="483" t="s">
        <v>242</v>
      </c>
      <c r="F40" s="916" t="s">
        <v>519</v>
      </c>
      <c r="G40" s="916"/>
      <c r="H40" s="474"/>
      <c r="I40" s="193" t="s">
        <v>409</v>
      </c>
      <c r="J40" s="192" t="s">
        <v>410</v>
      </c>
      <c r="K40" s="193">
        <v>1</v>
      </c>
      <c r="L40" s="194">
        <v>20</v>
      </c>
      <c r="M40" s="195">
        <v>19.420000000000002</v>
      </c>
      <c r="N40" s="192" t="s">
        <v>614</v>
      </c>
      <c r="P40" s="470"/>
      <c r="Q40" s="470"/>
    </row>
    <row r="41" spans="1:17" s="4" customFormat="1" x14ac:dyDescent="0.2">
      <c r="A41" s="486"/>
      <c r="B41" s="254"/>
      <c r="C41" s="179"/>
      <c r="D41" s="179"/>
      <c r="F41" s="865" t="s">
        <v>404</v>
      </c>
      <c r="G41" s="865"/>
      <c r="H41" s="471"/>
      <c r="I41" s="444"/>
      <c r="J41" s="444"/>
      <c r="K41" s="444"/>
      <c r="L41" s="468"/>
      <c r="M41" s="468"/>
      <c r="N41" s="444"/>
      <c r="P41" s="470"/>
      <c r="Q41" s="470"/>
    </row>
    <row r="42" spans="1:17" s="4" customFormat="1" x14ac:dyDescent="0.2">
      <c r="A42" s="486"/>
      <c r="B42" s="254"/>
      <c r="C42" s="179"/>
      <c r="D42" s="179"/>
      <c r="F42" s="946" t="s">
        <v>514</v>
      </c>
      <c r="G42" s="946"/>
      <c r="H42" s="475"/>
      <c r="I42" s="444"/>
      <c r="J42" s="444"/>
      <c r="K42" s="444"/>
      <c r="L42" s="468"/>
      <c r="M42" s="468"/>
      <c r="N42" s="444"/>
      <c r="P42" s="470"/>
      <c r="Q42" s="470"/>
    </row>
    <row r="43" spans="1:17" s="4" customFormat="1" ht="5.0999999999999996" customHeight="1" x14ac:dyDescent="0.2">
      <c r="A43" s="486"/>
      <c r="B43" s="254"/>
      <c r="C43" s="333"/>
      <c r="D43" s="333"/>
      <c r="E43" s="333"/>
      <c r="F43" s="291"/>
      <c r="G43" s="291"/>
      <c r="H43" s="292"/>
      <c r="I43" s="447"/>
      <c r="J43" s="447"/>
      <c r="K43" s="447"/>
      <c r="L43" s="469"/>
      <c r="M43" s="469"/>
      <c r="N43" s="447"/>
      <c r="P43" s="470"/>
      <c r="Q43" s="470"/>
    </row>
    <row r="44" spans="1:17" s="4" customFormat="1" x14ac:dyDescent="0.2">
      <c r="A44" s="486"/>
      <c r="B44" s="439"/>
      <c r="C44" s="169"/>
      <c r="D44" s="169"/>
      <c r="E44" s="169"/>
      <c r="F44" s="169"/>
      <c r="G44" s="512" t="s">
        <v>278</v>
      </c>
      <c r="H44" s="172"/>
      <c r="I44" s="201"/>
      <c r="J44" s="201"/>
      <c r="K44" s="201"/>
      <c r="L44" s="210"/>
      <c r="M44" s="189">
        <f>SUM(M40:M42)</f>
        <v>19.420000000000002</v>
      </c>
      <c r="N44" s="201"/>
      <c r="P44" s="470"/>
      <c r="Q44" s="470"/>
    </row>
    <row r="45" spans="1:17" s="4" customFormat="1" ht="5.0999999999999996" customHeight="1" x14ac:dyDescent="0.2">
      <c r="A45" s="486"/>
      <c r="B45" s="254"/>
      <c r="C45" s="179"/>
      <c r="D45" s="179"/>
      <c r="E45" s="179"/>
      <c r="F45" s="179"/>
      <c r="G45" s="525"/>
      <c r="H45" s="526"/>
      <c r="I45" s="444"/>
      <c r="J45" s="444"/>
      <c r="K45" s="444"/>
      <c r="L45" s="468"/>
      <c r="M45" s="527"/>
      <c r="N45" s="444"/>
      <c r="P45" s="470"/>
      <c r="Q45" s="470"/>
    </row>
    <row r="46" spans="1:17" s="4" customFormat="1" ht="39" customHeight="1" x14ac:dyDescent="0.2">
      <c r="A46" s="486"/>
      <c r="B46" s="254"/>
      <c r="C46" s="518" t="s">
        <v>113</v>
      </c>
      <c r="D46" s="926" t="s">
        <v>385</v>
      </c>
      <c r="E46" s="926"/>
      <c r="F46" s="926"/>
      <c r="G46" s="926"/>
      <c r="H46" s="476"/>
      <c r="I46" s="444"/>
      <c r="J46" s="444"/>
      <c r="K46" s="444"/>
      <c r="L46" s="468"/>
      <c r="M46" s="468"/>
      <c r="N46" s="444"/>
      <c r="P46" s="470"/>
      <c r="Q46" s="470"/>
    </row>
    <row r="47" spans="1:17" s="4" customFormat="1" ht="14.25" customHeight="1" x14ac:dyDescent="0.2">
      <c r="A47" s="486"/>
      <c r="B47" s="254"/>
      <c r="C47" s="3"/>
      <c r="D47" s="269" t="s">
        <v>242</v>
      </c>
      <c r="E47" s="899" t="s">
        <v>386</v>
      </c>
      <c r="F47" s="899"/>
      <c r="G47" s="899"/>
      <c r="H47" s="474"/>
      <c r="I47" s="444"/>
      <c r="J47" s="444"/>
      <c r="K47" s="444"/>
      <c r="L47" s="468"/>
      <c r="M47" s="468"/>
      <c r="N47" s="444"/>
      <c r="P47" s="470"/>
      <c r="Q47" s="470"/>
    </row>
    <row r="48" spans="1:17" s="4" customFormat="1" x14ac:dyDescent="0.2">
      <c r="A48" s="486"/>
      <c r="B48" s="254"/>
      <c r="C48" s="179"/>
      <c r="E48" s="268" t="s">
        <v>242</v>
      </c>
      <c r="F48" s="865"/>
      <c r="G48" s="865"/>
      <c r="H48" s="471"/>
      <c r="I48" s="444"/>
      <c r="J48" s="192" t="s">
        <v>410</v>
      </c>
      <c r="K48" s="444"/>
      <c r="L48" s="495">
        <v>15</v>
      </c>
      <c r="M48" s="468"/>
      <c r="N48" s="192" t="s">
        <v>614</v>
      </c>
      <c r="P48" s="470"/>
      <c r="Q48" s="470"/>
    </row>
    <row r="49" spans="1:17" s="4" customFormat="1" ht="5.0999999999999996" customHeight="1" x14ac:dyDescent="0.2">
      <c r="A49" s="486"/>
      <c r="B49" s="254"/>
      <c r="C49" s="179"/>
      <c r="E49" s="268"/>
      <c r="F49" s="470"/>
      <c r="G49" s="470"/>
      <c r="H49" s="471"/>
      <c r="I49" s="444"/>
      <c r="J49" s="192"/>
      <c r="K49" s="444"/>
      <c r="L49" s="495"/>
      <c r="M49" s="468"/>
      <c r="N49" s="192"/>
      <c r="P49" s="470"/>
      <c r="Q49" s="470"/>
    </row>
    <row r="50" spans="1:17" s="4" customFormat="1" x14ac:dyDescent="0.2">
      <c r="A50" s="486"/>
      <c r="B50" s="439"/>
      <c r="C50" s="169"/>
      <c r="D50" s="169"/>
      <c r="E50" s="169"/>
      <c r="F50" s="169"/>
      <c r="G50" s="512" t="s">
        <v>278</v>
      </c>
      <c r="H50" s="172"/>
      <c r="I50" s="201"/>
      <c r="J50" s="201"/>
      <c r="K50" s="201"/>
      <c r="L50" s="210"/>
      <c r="M50" s="189">
        <f>SUM(M48)</f>
        <v>0</v>
      </c>
      <c r="N50" s="201"/>
      <c r="P50" s="470"/>
      <c r="Q50" s="470"/>
    </row>
    <row r="51" spans="1:17" s="4" customFormat="1" ht="5.0999999999999996" customHeight="1" x14ac:dyDescent="0.2">
      <c r="A51" s="486"/>
      <c r="B51" s="254"/>
      <c r="C51" s="179"/>
      <c r="D51" s="149"/>
      <c r="E51" s="149"/>
      <c r="F51" s="149"/>
      <c r="G51" s="515"/>
      <c r="H51" s="180"/>
      <c r="I51" s="443"/>
      <c r="J51" s="443"/>
      <c r="K51" s="443"/>
      <c r="L51" s="214"/>
      <c r="M51" s="217"/>
      <c r="N51" s="443"/>
      <c r="P51" s="470"/>
      <c r="Q51" s="470"/>
    </row>
    <row r="52" spans="1:17" s="4" customFormat="1" ht="13.5" customHeight="1" x14ac:dyDescent="0.2">
      <c r="A52" s="486"/>
      <c r="B52" s="254"/>
      <c r="C52" s="3"/>
      <c r="D52" s="269" t="s">
        <v>553</v>
      </c>
      <c r="E52" s="899" t="s">
        <v>387</v>
      </c>
      <c r="F52" s="899"/>
      <c r="G52" s="899"/>
      <c r="H52" s="474"/>
      <c r="I52" s="444"/>
      <c r="J52" s="444"/>
      <c r="K52" s="444"/>
      <c r="L52" s="468"/>
      <c r="M52" s="468"/>
      <c r="N52" s="444"/>
      <c r="P52" s="470"/>
      <c r="Q52" s="470"/>
    </row>
    <row r="53" spans="1:17" s="4" customFormat="1" ht="131.25" customHeight="1" x14ac:dyDescent="0.2">
      <c r="A53" s="486"/>
      <c r="B53" s="254"/>
      <c r="C53" s="179"/>
      <c r="D53" s="3"/>
      <c r="E53" s="269" t="s">
        <v>242</v>
      </c>
      <c r="F53" s="916" t="s">
        <v>520</v>
      </c>
      <c r="G53" s="916"/>
      <c r="H53" s="474"/>
      <c r="I53" s="193" t="s">
        <v>413</v>
      </c>
      <c r="J53" s="192" t="s">
        <v>410</v>
      </c>
      <c r="K53" s="193">
        <v>1</v>
      </c>
      <c r="L53" s="194">
        <v>10</v>
      </c>
      <c r="M53" s="195">
        <v>9.4</v>
      </c>
      <c r="N53" s="192" t="s">
        <v>614</v>
      </c>
      <c r="P53" s="470"/>
      <c r="Q53" s="470"/>
    </row>
    <row r="54" spans="1:17" s="4" customFormat="1" x14ac:dyDescent="0.2">
      <c r="A54" s="486"/>
      <c r="B54" s="254"/>
      <c r="C54" s="179"/>
      <c r="D54" s="179"/>
      <c r="E54" s="179"/>
      <c r="F54" s="865" t="s">
        <v>404</v>
      </c>
      <c r="G54" s="865"/>
      <c r="H54" s="471"/>
      <c r="I54" s="444"/>
      <c r="J54" s="444"/>
      <c r="K54" s="444"/>
      <c r="L54" s="468"/>
      <c r="M54" s="468"/>
      <c r="N54" s="444"/>
      <c r="P54" s="470"/>
      <c r="Q54" s="470"/>
    </row>
    <row r="55" spans="1:17" s="4" customFormat="1" ht="42" customHeight="1" x14ac:dyDescent="0.2">
      <c r="A55" s="486"/>
      <c r="B55" s="254"/>
      <c r="C55" s="179"/>
      <c r="D55" s="179"/>
      <c r="E55" s="179"/>
      <c r="F55" s="925" t="s">
        <v>412</v>
      </c>
      <c r="G55" s="925"/>
      <c r="H55" s="492"/>
      <c r="I55" s="444"/>
      <c r="J55" s="444"/>
      <c r="K55" s="444"/>
      <c r="L55" s="468"/>
      <c r="M55" s="468"/>
      <c r="N55" s="444"/>
      <c r="P55" s="470"/>
      <c r="Q55" s="470"/>
    </row>
    <row r="56" spans="1:17" s="4" customFormat="1" ht="5.0999999999999996" customHeight="1" x14ac:dyDescent="0.2">
      <c r="A56" s="486"/>
      <c r="B56" s="254"/>
      <c r="C56" s="179"/>
      <c r="D56" s="179"/>
      <c r="E56" s="179"/>
      <c r="F56" s="491"/>
      <c r="G56" s="491"/>
      <c r="H56" s="492"/>
      <c r="I56" s="444"/>
      <c r="J56" s="444"/>
      <c r="K56" s="444"/>
      <c r="L56" s="468"/>
      <c r="M56" s="468"/>
      <c r="N56" s="444"/>
      <c r="P56" s="470"/>
      <c r="Q56" s="470"/>
    </row>
    <row r="57" spans="1:17" s="4" customFormat="1" x14ac:dyDescent="0.2">
      <c r="A57" s="486"/>
      <c r="B57" s="439"/>
      <c r="C57" s="169"/>
      <c r="D57" s="169"/>
      <c r="E57" s="169"/>
      <c r="F57" s="169"/>
      <c r="G57" s="512" t="s">
        <v>278</v>
      </c>
      <c r="H57" s="172"/>
      <c r="I57" s="201"/>
      <c r="J57" s="201"/>
      <c r="K57" s="201"/>
      <c r="L57" s="210"/>
      <c r="M57" s="189">
        <f>SUM(M47:M55)</f>
        <v>9.4</v>
      </c>
      <c r="N57" s="201"/>
      <c r="P57" s="470"/>
      <c r="Q57" s="470"/>
    </row>
    <row r="58" spans="1:17" s="4" customFormat="1" ht="5.0999999999999996" customHeight="1" x14ac:dyDescent="0.2">
      <c r="A58" s="486"/>
      <c r="B58" s="254"/>
      <c r="C58" s="179"/>
      <c r="D58" s="179"/>
      <c r="E58" s="179"/>
      <c r="F58" s="179"/>
      <c r="G58" s="525"/>
      <c r="H58" s="526"/>
      <c r="I58" s="444"/>
      <c r="J58" s="444"/>
      <c r="K58" s="444"/>
      <c r="L58" s="468"/>
      <c r="M58" s="527"/>
      <c r="N58" s="444"/>
      <c r="P58" s="470"/>
      <c r="Q58" s="470"/>
    </row>
    <row r="59" spans="1:17" s="4" customFormat="1" x14ac:dyDescent="0.2">
      <c r="A59" s="486"/>
      <c r="B59" s="254"/>
      <c r="C59" s="338" t="s">
        <v>117</v>
      </c>
      <c r="D59" s="922" t="s">
        <v>160</v>
      </c>
      <c r="E59" s="922"/>
      <c r="F59" s="922"/>
      <c r="G59" s="922"/>
      <c r="H59" s="493"/>
      <c r="I59" s="444"/>
      <c r="J59" s="444"/>
      <c r="K59" s="444"/>
      <c r="L59" s="468"/>
      <c r="M59" s="468"/>
      <c r="N59" s="444"/>
      <c r="P59" s="470"/>
      <c r="Q59" s="470"/>
    </row>
    <row r="60" spans="1:17" s="4" customFormat="1" x14ac:dyDescent="0.2">
      <c r="A60" s="486"/>
      <c r="B60" s="175"/>
      <c r="C60" s="176"/>
      <c r="D60" s="313" t="s">
        <v>242</v>
      </c>
      <c r="E60" s="865" t="s">
        <v>374</v>
      </c>
      <c r="F60" s="865"/>
      <c r="G60" s="865"/>
      <c r="H60" s="471"/>
      <c r="I60" s="444"/>
      <c r="J60" s="444"/>
      <c r="K60" s="444"/>
      <c r="L60" s="468"/>
      <c r="M60" s="468"/>
      <c r="N60" s="444"/>
      <c r="P60" s="865"/>
      <c r="Q60" s="865"/>
    </row>
    <row r="61" spans="1:17" s="4" customFormat="1" ht="80.25" customHeight="1" x14ac:dyDescent="0.2">
      <c r="A61" s="486"/>
      <c r="B61" s="175"/>
      <c r="C61" s="176"/>
      <c r="D61" s="176"/>
      <c r="E61" s="269" t="s">
        <v>242</v>
      </c>
      <c r="F61" s="924" t="s">
        <v>617</v>
      </c>
      <c r="G61" s="924"/>
      <c r="H61" s="498"/>
      <c r="I61" s="164" t="s">
        <v>236</v>
      </c>
      <c r="J61" s="444" t="s">
        <v>240</v>
      </c>
      <c r="K61" s="444">
        <v>1</v>
      </c>
      <c r="L61" s="495">
        <v>40</v>
      </c>
      <c r="M61" s="495">
        <f>(40%*L61)/3</f>
        <v>5.333333333333333</v>
      </c>
      <c r="N61" s="444" t="s">
        <v>615</v>
      </c>
      <c r="O61" s="519">
        <f>(L61*60%)</f>
        <v>24</v>
      </c>
      <c r="P61" s="914" t="s">
        <v>568</v>
      </c>
      <c r="Q61" s="914"/>
    </row>
    <row r="62" spans="1:17" s="4" customFormat="1" x14ac:dyDescent="0.2">
      <c r="A62" s="486"/>
      <c r="B62" s="175"/>
      <c r="C62" s="176"/>
      <c r="D62" s="176"/>
      <c r="E62" s="176"/>
      <c r="F62" s="865" t="s">
        <v>569</v>
      </c>
      <c r="G62" s="865"/>
      <c r="H62" s="471"/>
      <c r="I62" s="164"/>
      <c r="J62" s="444"/>
      <c r="K62" s="444"/>
      <c r="L62" s="468"/>
      <c r="M62" s="468"/>
      <c r="N62" s="444"/>
      <c r="P62" s="927"/>
      <c r="Q62" s="927"/>
    </row>
    <row r="63" spans="1:17" s="4" customFormat="1" ht="27" customHeight="1" x14ac:dyDescent="0.2">
      <c r="A63" s="486"/>
      <c r="B63" s="175"/>
      <c r="C63" s="176"/>
      <c r="D63" s="176"/>
      <c r="E63" s="176"/>
      <c r="F63" s="917" t="s">
        <v>292</v>
      </c>
      <c r="G63" s="925"/>
      <c r="H63" s="492"/>
      <c r="I63" s="164"/>
      <c r="J63" s="444"/>
      <c r="K63" s="444"/>
      <c r="L63" s="468"/>
      <c r="M63" s="468"/>
      <c r="N63" s="444"/>
    </row>
    <row r="64" spans="1:17" s="4" customFormat="1" x14ac:dyDescent="0.2">
      <c r="A64" s="486"/>
      <c r="B64" s="175"/>
      <c r="C64" s="176"/>
      <c r="D64" s="176"/>
      <c r="E64" s="176"/>
      <c r="F64" s="915" t="s">
        <v>511</v>
      </c>
      <c r="G64" s="915"/>
      <c r="H64" s="489"/>
      <c r="I64" s="164"/>
      <c r="J64" s="444"/>
      <c r="K64" s="444"/>
      <c r="L64" s="468"/>
      <c r="M64" s="468"/>
      <c r="N64" s="444"/>
    </row>
    <row r="65" spans="1:17" s="4" customFormat="1" x14ac:dyDescent="0.2">
      <c r="A65" s="486"/>
      <c r="B65" s="175"/>
      <c r="C65" s="176"/>
      <c r="D65" s="176"/>
      <c r="E65" s="176"/>
      <c r="F65" s="913" t="s">
        <v>514</v>
      </c>
      <c r="G65" s="913"/>
      <c r="H65" s="492"/>
      <c r="I65" s="164"/>
      <c r="J65" s="444"/>
      <c r="K65" s="444"/>
      <c r="L65" s="468"/>
      <c r="M65" s="468"/>
      <c r="N65" s="444"/>
    </row>
    <row r="66" spans="1:17" s="4" customFormat="1" ht="5.0999999999999996" customHeight="1" x14ac:dyDescent="0.2">
      <c r="A66" s="486"/>
      <c r="B66" s="175"/>
      <c r="C66" s="176"/>
      <c r="D66" s="176"/>
      <c r="E66" s="176"/>
      <c r="F66" s="930"/>
      <c r="G66" s="930"/>
      <c r="H66" s="497"/>
      <c r="I66" s="164"/>
      <c r="J66" s="444"/>
      <c r="K66" s="444"/>
      <c r="L66" s="468"/>
      <c r="M66" s="468"/>
      <c r="N66" s="444"/>
      <c r="P66" s="865"/>
      <c r="Q66" s="866"/>
    </row>
    <row r="67" spans="1:17" s="4" customFormat="1" x14ac:dyDescent="0.2">
      <c r="A67" s="486"/>
      <c r="B67" s="170"/>
      <c r="C67" s="171"/>
      <c r="D67" s="171"/>
      <c r="E67" s="171"/>
      <c r="F67" s="171"/>
      <c r="G67" s="512" t="s">
        <v>278</v>
      </c>
      <c r="H67" s="172"/>
      <c r="I67" s="201"/>
      <c r="J67" s="201"/>
      <c r="K67" s="201"/>
      <c r="L67" s="210"/>
      <c r="M67" s="189">
        <f>SUM(M61:M66)</f>
        <v>5.333333333333333</v>
      </c>
      <c r="N67" s="201"/>
    </row>
    <row r="68" spans="1:17" s="4" customFormat="1" ht="5.0999999999999996" customHeight="1" x14ac:dyDescent="0.2">
      <c r="A68" s="486"/>
      <c r="B68" s="173"/>
      <c r="C68" s="174"/>
      <c r="D68" s="174"/>
      <c r="E68" s="174"/>
      <c r="F68" s="174"/>
      <c r="G68" s="515"/>
      <c r="H68" s="180"/>
      <c r="I68" s="443"/>
      <c r="J68" s="443"/>
      <c r="K68" s="443"/>
      <c r="L68" s="214"/>
      <c r="M68" s="217"/>
      <c r="N68" s="443"/>
    </row>
    <row r="69" spans="1:17" s="4" customFormat="1" ht="12.75" customHeight="1" x14ac:dyDescent="0.2">
      <c r="A69" s="486"/>
      <c r="B69" s="312"/>
      <c r="D69" s="528" t="s">
        <v>243</v>
      </c>
      <c r="E69" s="865" t="s">
        <v>377</v>
      </c>
      <c r="F69" s="865"/>
      <c r="G69" s="865"/>
      <c r="H69" s="471"/>
      <c r="I69" s="444"/>
      <c r="J69" s="444"/>
      <c r="K69" s="444"/>
      <c r="L69" s="468"/>
      <c r="M69" s="468"/>
      <c r="N69" s="444"/>
    </row>
    <row r="70" spans="1:17" s="4" customFormat="1" ht="80.25" customHeight="1" x14ac:dyDescent="0.2">
      <c r="A70" s="486"/>
      <c r="B70" s="175"/>
      <c r="C70" s="176"/>
      <c r="D70" s="176"/>
      <c r="E70" s="255" t="s">
        <v>242</v>
      </c>
      <c r="F70" s="916" t="s">
        <v>513</v>
      </c>
      <c r="G70" s="916"/>
      <c r="H70" s="474"/>
      <c r="I70" s="857" t="s">
        <v>293</v>
      </c>
      <c r="J70" s="857" t="s">
        <v>240</v>
      </c>
      <c r="K70" s="860">
        <v>1</v>
      </c>
      <c r="L70" s="911">
        <v>20</v>
      </c>
      <c r="M70" s="912">
        <v>12</v>
      </c>
      <c r="N70" s="928" t="s">
        <v>743</v>
      </c>
      <c r="O70" s="519">
        <f>(L70*60%)</f>
        <v>12</v>
      </c>
    </row>
    <row r="71" spans="1:17" s="4" customFormat="1" x14ac:dyDescent="0.2">
      <c r="A71" s="486"/>
      <c r="B71" s="175"/>
      <c r="C71" s="176"/>
      <c r="D71" s="176"/>
      <c r="E71" s="176"/>
      <c r="F71" s="929" t="s">
        <v>512</v>
      </c>
      <c r="G71" s="929"/>
      <c r="H71" s="471"/>
      <c r="I71" s="857"/>
      <c r="J71" s="857"/>
      <c r="K71" s="860"/>
      <c r="L71" s="911"/>
      <c r="M71" s="912"/>
      <c r="N71" s="928"/>
    </row>
    <row r="72" spans="1:17" s="4" customFormat="1" ht="50.25" customHeight="1" x14ac:dyDescent="0.2">
      <c r="A72" s="486"/>
      <c r="B72" s="175"/>
      <c r="C72" s="176"/>
      <c r="D72" s="176"/>
      <c r="E72" s="176"/>
      <c r="F72" s="917" t="s">
        <v>398</v>
      </c>
      <c r="G72" s="925"/>
      <c r="H72" s="492"/>
      <c r="I72" s="444"/>
      <c r="J72" s="444"/>
      <c r="K72" s="444"/>
      <c r="L72" s="468"/>
      <c r="M72" s="468"/>
      <c r="N72" s="444"/>
    </row>
    <row r="73" spans="1:17" s="4" customFormat="1" x14ac:dyDescent="0.2">
      <c r="A73" s="486"/>
      <c r="B73" s="175"/>
      <c r="C73" s="176"/>
      <c r="D73" s="176"/>
      <c r="E73" s="176"/>
      <c r="F73" s="915" t="s">
        <v>511</v>
      </c>
      <c r="G73" s="915"/>
      <c r="H73" s="489"/>
      <c r="I73" s="164"/>
      <c r="J73" s="444"/>
      <c r="K73" s="444"/>
      <c r="L73" s="468"/>
      <c r="M73" s="468"/>
      <c r="N73" s="444"/>
    </row>
    <row r="74" spans="1:17" s="4" customFormat="1" ht="14.25" customHeight="1" x14ac:dyDescent="0.2">
      <c r="A74" s="486"/>
      <c r="B74" s="175"/>
      <c r="C74" s="176"/>
      <c r="D74" s="176"/>
      <c r="E74" s="176"/>
      <c r="F74" s="913" t="s">
        <v>514</v>
      </c>
      <c r="G74" s="913"/>
      <c r="H74" s="492"/>
      <c r="I74" s="164"/>
      <c r="J74" s="444"/>
      <c r="K74" s="444"/>
      <c r="L74" s="468" t="s">
        <v>587</v>
      </c>
      <c r="M74" s="468"/>
      <c r="N74" s="444"/>
    </row>
    <row r="75" spans="1:17" s="4" customFormat="1" ht="5.0999999999999996" customHeight="1" x14ac:dyDescent="0.2">
      <c r="A75" s="486"/>
      <c r="B75" s="175"/>
      <c r="C75" s="176"/>
      <c r="D75" s="176"/>
      <c r="E75" s="176"/>
      <c r="F75" s="491"/>
      <c r="G75" s="491"/>
      <c r="H75" s="492"/>
      <c r="I75" s="164"/>
      <c r="J75" s="444"/>
      <c r="K75" s="444"/>
      <c r="L75" s="468"/>
      <c r="M75" s="468"/>
      <c r="N75" s="444"/>
    </row>
    <row r="76" spans="1:17" s="4" customFormat="1" x14ac:dyDescent="0.2">
      <c r="A76" s="486"/>
      <c r="B76" s="170"/>
      <c r="C76" s="171"/>
      <c r="D76" s="171"/>
      <c r="E76" s="171"/>
      <c r="F76" s="171"/>
      <c r="G76" s="512" t="s">
        <v>278</v>
      </c>
      <c r="H76" s="172"/>
      <c r="I76" s="201"/>
      <c r="J76" s="201"/>
      <c r="K76" s="201"/>
      <c r="L76" s="210"/>
      <c r="M76" s="189">
        <f>SUM(M70:M72)</f>
        <v>12</v>
      </c>
      <c r="N76" s="201"/>
    </row>
    <row r="77" spans="1:17" s="4" customFormat="1" ht="5.0999999999999996" customHeight="1" x14ac:dyDescent="0.2">
      <c r="A77" s="486"/>
      <c r="B77" s="173"/>
      <c r="C77" s="174"/>
      <c r="D77" s="174"/>
      <c r="E77" s="174"/>
      <c r="F77" s="174"/>
      <c r="G77" s="515"/>
      <c r="H77" s="180"/>
      <c r="I77" s="443"/>
      <c r="J77" s="443"/>
      <c r="K77" s="443"/>
      <c r="L77" s="214"/>
      <c r="M77" s="217"/>
      <c r="N77" s="443"/>
    </row>
    <row r="78" spans="1:17" s="4" customFormat="1" ht="16.5" customHeight="1" x14ac:dyDescent="0.2">
      <c r="A78" s="486"/>
      <c r="B78" s="175"/>
      <c r="C78" s="176"/>
      <c r="D78" s="528" t="s">
        <v>244</v>
      </c>
      <c r="E78" s="865" t="s">
        <v>720</v>
      </c>
      <c r="F78" s="865"/>
      <c r="G78" s="865"/>
      <c r="H78" s="471"/>
      <c r="I78" s="444"/>
      <c r="J78" s="444"/>
      <c r="K78" s="444"/>
      <c r="L78" s="468"/>
      <c r="M78" s="468"/>
      <c r="N78" s="444"/>
    </row>
    <row r="79" spans="1:17" s="4" customFormat="1" ht="80.25" customHeight="1" x14ac:dyDescent="0.2">
      <c r="A79" s="486"/>
      <c r="B79" s="175"/>
      <c r="C79" s="176"/>
      <c r="D79" s="176"/>
      <c r="E79" s="255" t="s">
        <v>242</v>
      </c>
      <c r="F79" s="916" t="s">
        <v>737</v>
      </c>
      <c r="G79" s="916"/>
      <c r="H79" s="471"/>
      <c r="I79" s="192" t="s">
        <v>400</v>
      </c>
      <c r="J79" s="192" t="s">
        <v>240</v>
      </c>
      <c r="K79" s="193">
        <v>1</v>
      </c>
      <c r="L79" s="194">
        <v>25</v>
      </c>
      <c r="M79" s="195">
        <v>9.625</v>
      </c>
      <c r="N79" s="192" t="s">
        <v>742</v>
      </c>
      <c r="O79" s="519">
        <f>(L79*40%)/1</f>
        <v>10</v>
      </c>
    </row>
    <row r="80" spans="1:17" s="4" customFormat="1" ht="25.5" customHeight="1" x14ac:dyDescent="0.2">
      <c r="A80" s="486"/>
      <c r="B80" s="175"/>
      <c r="C80" s="176"/>
      <c r="D80" s="176"/>
      <c r="E80" s="176"/>
      <c r="F80" s="865" t="s">
        <v>738</v>
      </c>
      <c r="G80" s="865"/>
      <c r="H80" s="471"/>
      <c r="I80" s="444"/>
      <c r="J80" s="444"/>
      <c r="K80" s="444"/>
      <c r="L80" s="468"/>
      <c r="M80" s="468"/>
      <c r="N80" s="444"/>
    </row>
    <row r="81" spans="1:14" s="4" customFormat="1" x14ac:dyDescent="0.2">
      <c r="A81" s="668"/>
      <c r="B81" s="175"/>
      <c r="C81" s="176"/>
      <c r="D81" s="176"/>
      <c r="E81" s="176"/>
      <c r="F81" s="865" t="s">
        <v>521</v>
      </c>
      <c r="G81" s="865"/>
      <c r="H81" s="664"/>
      <c r="I81" s="666"/>
      <c r="J81" s="666"/>
      <c r="K81" s="666"/>
      <c r="L81" s="667"/>
      <c r="M81" s="667"/>
      <c r="N81" s="666"/>
    </row>
    <row r="82" spans="1:14" s="4" customFormat="1" ht="26.25" customHeight="1" x14ac:dyDescent="0.2">
      <c r="A82" s="486"/>
      <c r="B82" s="175"/>
      <c r="C82" s="176"/>
      <c r="D82" s="176"/>
      <c r="E82" s="176"/>
      <c r="F82" s="917" t="s">
        <v>399</v>
      </c>
      <c r="G82" s="925"/>
      <c r="H82" s="475"/>
      <c r="I82" s="444"/>
      <c r="J82" s="444"/>
      <c r="K82" s="444"/>
      <c r="L82" s="468"/>
      <c r="M82" s="468"/>
      <c r="N82" s="444"/>
    </row>
    <row r="83" spans="1:14" s="4" customFormat="1" x14ac:dyDescent="0.2">
      <c r="A83" s="486"/>
      <c r="B83" s="175"/>
      <c r="C83" s="176"/>
      <c r="D83" s="176"/>
      <c r="E83" s="176"/>
      <c r="F83" s="915" t="s">
        <v>511</v>
      </c>
      <c r="G83" s="915"/>
      <c r="H83" s="489"/>
      <c r="I83" s="164"/>
      <c r="J83" s="444"/>
      <c r="K83" s="444"/>
      <c r="L83" s="468"/>
      <c r="M83" s="468"/>
      <c r="N83" s="444"/>
    </row>
    <row r="84" spans="1:14" s="4" customFormat="1" ht="14.25" customHeight="1" x14ac:dyDescent="0.2">
      <c r="A84" s="486"/>
      <c r="B84" s="175"/>
      <c r="C84" s="176"/>
      <c r="D84" s="176"/>
      <c r="E84" s="176"/>
      <c r="F84" s="913" t="s">
        <v>514</v>
      </c>
      <c r="G84" s="913"/>
      <c r="H84" s="492"/>
      <c r="I84" s="164"/>
      <c r="J84" s="444"/>
      <c r="K84" s="444"/>
      <c r="L84" s="468"/>
      <c r="M84" s="468"/>
      <c r="N84" s="444"/>
    </row>
    <row r="85" spans="1:14" s="4" customFormat="1" ht="5.0999999999999996" customHeight="1" x14ac:dyDescent="0.2">
      <c r="A85" s="486"/>
      <c r="B85" s="175"/>
      <c r="C85" s="176"/>
      <c r="D85" s="176"/>
      <c r="E85" s="176"/>
      <c r="F85" s="491"/>
      <c r="G85" s="491"/>
      <c r="H85" s="492"/>
      <c r="I85" s="164"/>
      <c r="J85" s="444"/>
      <c r="K85" s="444"/>
      <c r="L85" s="468"/>
      <c r="M85" s="468"/>
      <c r="N85" s="444"/>
    </row>
    <row r="86" spans="1:14" s="4" customFormat="1" x14ac:dyDescent="0.2">
      <c r="A86" s="486"/>
      <c r="B86" s="170"/>
      <c r="C86" s="171"/>
      <c r="D86" s="171"/>
      <c r="E86" s="171"/>
      <c r="F86" s="171"/>
      <c r="G86" s="512" t="s">
        <v>278</v>
      </c>
      <c r="H86" s="172"/>
      <c r="I86" s="201"/>
      <c r="J86" s="201"/>
      <c r="K86" s="201"/>
      <c r="L86" s="210"/>
      <c r="M86" s="189">
        <f>SUM(M79:M84)</f>
        <v>9.625</v>
      </c>
      <c r="N86" s="201"/>
    </row>
    <row r="87" spans="1:14" s="4" customFormat="1" ht="5.0999999999999996" customHeight="1" x14ac:dyDescent="0.2">
      <c r="A87" s="486"/>
      <c r="B87" s="173"/>
      <c r="C87" s="174"/>
      <c r="D87" s="174"/>
      <c r="E87" s="174"/>
      <c r="F87" s="174"/>
      <c r="G87" s="515"/>
      <c r="H87" s="180"/>
      <c r="I87" s="443"/>
      <c r="J87" s="443"/>
      <c r="K87" s="443"/>
      <c r="L87" s="214"/>
      <c r="M87" s="217"/>
      <c r="N87" s="443"/>
    </row>
    <row r="88" spans="1:14" s="4" customFormat="1" ht="25.5" customHeight="1" x14ac:dyDescent="0.2">
      <c r="A88" s="486"/>
      <c r="B88" s="175"/>
      <c r="C88" s="176"/>
      <c r="D88" s="269" t="s">
        <v>245</v>
      </c>
      <c r="E88" s="899" t="s">
        <v>721</v>
      </c>
      <c r="F88" s="899"/>
      <c r="G88" s="899"/>
      <c r="H88" s="474"/>
      <c r="I88" s="444"/>
      <c r="J88" s="444"/>
      <c r="K88" s="444"/>
      <c r="L88" s="468"/>
      <c r="M88" s="468"/>
      <c r="N88" s="444"/>
    </row>
    <row r="89" spans="1:14" s="4" customFormat="1" ht="116.25" customHeight="1" x14ac:dyDescent="0.2">
      <c r="A89" s="486"/>
      <c r="B89" s="175"/>
      <c r="C89" s="176"/>
      <c r="D89" s="176"/>
      <c r="E89" s="255" t="s">
        <v>242</v>
      </c>
      <c r="F89" s="916" t="s">
        <v>740</v>
      </c>
      <c r="G89" s="916"/>
      <c r="H89" s="474"/>
      <c r="I89" s="444" t="s">
        <v>406</v>
      </c>
      <c r="J89" s="444" t="s">
        <v>240</v>
      </c>
      <c r="K89" s="463">
        <v>1</v>
      </c>
      <c r="L89" s="468">
        <v>20</v>
      </c>
      <c r="M89" s="468">
        <f>((1.45+4.4+4.45+4.45)+ (1.4+4.4+4.4+4.4))/2</f>
        <v>14.675000000000001</v>
      </c>
      <c r="N89" s="192" t="s">
        <v>741</v>
      </c>
    </row>
    <row r="90" spans="1:14" s="4" customFormat="1" ht="25.5" customHeight="1" x14ac:dyDescent="0.2">
      <c r="A90" s="668"/>
      <c r="B90" s="175"/>
      <c r="C90" s="176"/>
      <c r="D90" s="176"/>
      <c r="E90" s="176"/>
      <c r="F90" s="865" t="s">
        <v>739</v>
      </c>
      <c r="G90" s="865"/>
      <c r="H90" s="664"/>
      <c r="I90" s="666"/>
      <c r="J90" s="666"/>
      <c r="K90" s="666"/>
      <c r="L90" s="667"/>
      <c r="M90" s="667"/>
      <c r="N90" s="666"/>
    </row>
    <row r="91" spans="1:14" s="4" customFormat="1" x14ac:dyDescent="0.2">
      <c r="A91" s="486"/>
      <c r="B91" s="175"/>
      <c r="C91" s="176"/>
      <c r="D91" s="176"/>
      <c r="E91" s="176"/>
      <c r="F91" s="865" t="s">
        <v>404</v>
      </c>
      <c r="G91" s="865"/>
      <c r="H91" s="471"/>
      <c r="I91" s="444"/>
      <c r="J91" s="444"/>
      <c r="K91" s="444"/>
      <c r="L91" s="468"/>
      <c r="M91" s="468"/>
      <c r="N91" s="444"/>
    </row>
    <row r="92" spans="1:14" s="4" customFormat="1" ht="38.25" customHeight="1" x14ac:dyDescent="0.2">
      <c r="A92" s="486"/>
      <c r="B92" s="175"/>
      <c r="C92" s="176"/>
      <c r="D92" s="176"/>
      <c r="E92" s="176"/>
      <c r="F92" s="917" t="s">
        <v>405</v>
      </c>
      <c r="G92" s="917"/>
      <c r="H92" s="472"/>
      <c r="I92" s="444"/>
      <c r="J92" s="444"/>
      <c r="K92" s="444"/>
      <c r="L92" s="468"/>
      <c r="M92" s="468"/>
      <c r="N92" s="444"/>
    </row>
    <row r="93" spans="1:14" s="4" customFormat="1" x14ac:dyDescent="0.2">
      <c r="A93" s="486"/>
      <c r="B93" s="175"/>
      <c r="C93" s="176"/>
      <c r="D93" s="176"/>
      <c r="E93" s="176"/>
      <c r="F93" s="915" t="s">
        <v>511</v>
      </c>
      <c r="G93" s="915"/>
      <c r="H93" s="489"/>
      <c r="I93" s="164"/>
      <c r="J93" s="444"/>
      <c r="K93" s="444"/>
      <c r="L93" s="468"/>
      <c r="M93" s="468"/>
      <c r="N93" s="444"/>
    </row>
    <row r="94" spans="1:14" s="4" customFormat="1" x14ac:dyDescent="0.2">
      <c r="A94" s="486"/>
      <c r="B94" s="175"/>
      <c r="C94" s="176"/>
      <c r="D94" s="176"/>
      <c r="E94" s="176"/>
      <c r="F94" s="913" t="s">
        <v>514</v>
      </c>
      <c r="G94" s="913"/>
      <c r="H94" s="492"/>
      <c r="I94" s="164"/>
      <c r="J94" s="444"/>
      <c r="K94" s="444"/>
      <c r="L94" s="468"/>
      <c r="M94" s="468"/>
      <c r="N94" s="444"/>
    </row>
    <row r="95" spans="1:14" s="4" customFormat="1" ht="5.0999999999999996" customHeight="1" x14ac:dyDescent="0.2">
      <c r="A95" s="486"/>
      <c r="B95" s="175"/>
      <c r="C95" s="176"/>
      <c r="D95" s="176"/>
      <c r="E95" s="176"/>
      <c r="F95" s="491"/>
      <c r="G95" s="491"/>
      <c r="H95" s="492"/>
      <c r="I95" s="164"/>
      <c r="J95" s="444"/>
      <c r="K95" s="444"/>
      <c r="L95" s="468"/>
      <c r="M95" s="468"/>
      <c r="N95" s="444"/>
    </row>
    <row r="96" spans="1:14" s="4" customFormat="1" ht="103.5" customHeight="1" x14ac:dyDescent="0.2">
      <c r="A96" s="486"/>
      <c r="B96" s="175"/>
      <c r="C96" s="176"/>
      <c r="D96" s="176"/>
      <c r="E96" s="483" t="s">
        <v>243</v>
      </c>
      <c r="F96" s="916" t="s">
        <v>744</v>
      </c>
      <c r="G96" s="916"/>
      <c r="H96" s="474"/>
      <c r="I96" s="444" t="s">
        <v>406</v>
      </c>
      <c r="J96" s="444" t="s">
        <v>240</v>
      </c>
      <c r="K96" s="463">
        <v>1</v>
      </c>
      <c r="L96" s="468">
        <v>20</v>
      </c>
      <c r="M96" s="468">
        <v>7.5</v>
      </c>
      <c r="N96" s="192" t="s">
        <v>746</v>
      </c>
    </row>
    <row r="97" spans="1:15" s="4" customFormat="1" ht="25.5" customHeight="1" x14ac:dyDescent="0.2">
      <c r="A97" s="668"/>
      <c r="B97" s="175"/>
      <c r="C97" s="176"/>
      <c r="D97" s="176"/>
      <c r="E97" s="176"/>
      <c r="F97" s="865" t="s">
        <v>745</v>
      </c>
      <c r="G97" s="865"/>
      <c r="H97" s="664"/>
      <c r="I97" s="666"/>
      <c r="J97" s="666"/>
      <c r="K97" s="666"/>
      <c r="L97" s="667"/>
      <c r="M97" s="667"/>
      <c r="N97" s="666"/>
    </row>
    <row r="98" spans="1:15" s="4" customFormat="1" x14ac:dyDescent="0.2">
      <c r="A98" s="486"/>
      <c r="B98" s="175"/>
      <c r="C98" s="176"/>
      <c r="D98" s="176"/>
      <c r="E98" s="176"/>
      <c r="F98" s="865" t="s">
        <v>408</v>
      </c>
      <c r="G98" s="865"/>
      <c r="H98" s="471"/>
      <c r="I98" s="444"/>
      <c r="J98" s="444"/>
      <c r="K98" s="444"/>
      <c r="L98" s="468"/>
      <c r="M98" s="468"/>
      <c r="N98" s="444"/>
    </row>
    <row r="99" spans="1:15" s="4" customFormat="1" ht="28.5" customHeight="1" x14ac:dyDescent="0.2">
      <c r="A99" s="486"/>
      <c r="B99" s="175"/>
      <c r="C99" s="176"/>
      <c r="D99" s="176"/>
      <c r="E99" s="176"/>
      <c r="F99" s="917" t="s">
        <v>407</v>
      </c>
      <c r="G99" s="917"/>
      <c r="H99" s="499"/>
      <c r="I99" s="444"/>
      <c r="J99" s="444"/>
      <c r="K99" s="444"/>
      <c r="L99" s="468"/>
      <c r="M99" s="468"/>
      <c r="N99" s="444"/>
    </row>
    <row r="100" spans="1:15" s="4" customFormat="1" x14ac:dyDescent="0.2">
      <c r="A100" s="486"/>
      <c r="B100" s="175"/>
      <c r="C100" s="176"/>
      <c r="D100" s="176"/>
      <c r="E100" s="176"/>
      <c r="F100" s="915" t="s">
        <v>511</v>
      </c>
      <c r="G100" s="915"/>
      <c r="H100" s="489"/>
      <c r="I100" s="164"/>
      <c r="J100" s="444"/>
      <c r="K100" s="444"/>
      <c r="L100" s="468"/>
      <c r="M100" s="468"/>
      <c r="N100" s="444"/>
    </row>
    <row r="101" spans="1:15" s="4" customFormat="1" x14ac:dyDescent="0.2">
      <c r="A101" s="486"/>
      <c r="B101" s="175"/>
      <c r="C101" s="176"/>
      <c r="D101" s="176"/>
      <c r="E101" s="176"/>
      <c r="F101" s="913" t="s">
        <v>514</v>
      </c>
      <c r="G101" s="913"/>
      <c r="H101" s="492"/>
      <c r="I101" s="164"/>
      <c r="J101" s="444"/>
      <c r="K101" s="444"/>
      <c r="L101" s="468"/>
      <c r="M101" s="468"/>
      <c r="N101" s="444"/>
    </row>
    <row r="102" spans="1:15" s="4" customFormat="1" ht="5.0999999999999996" customHeight="1" x14ac:dyDescent="0.2">
      <c r="A102" s="486"/>
      <c r="B102" s="399"/>
      <c r="C102" s="400"/>
      <c r="D102" s="400"/>
      <c r="E102" s="176"/>
      <c r="F102" s="491"/>
      <c r="G102" s="491"/>
      <c r="H102" s="492"/>
      <c r="I102" s="164"/>
      <c r="J102" s="444"/>
      <c r="K102" s="444"/>
      <c r="L102" s="468"/>
      <c r="M102" s="468"/>
      <c r="N102" s="444"/>
    </row>
    <row r="103" spans="1:15" s="4" customFormat="1" x14ac:dyDescent="0.2">
      <c r="A103" s="486"/>
      <c r="B103" s="173"/>
      <c r="C103" s="174"/>
      <c r="D103" s="171"/>
      <c r="E103" s="171"/>
      <c r="F103" s="171"/>
      <c r="G103" s="512" t="s">
        <v>278</v>
      </c>
      <c r="H103" s="172"/>
      <c r="I103" s="201"/>
      <c r="J103" s="201"/>
      <c r="K103" s="201"/>
      <c r="L103" s="210"/>
      <c r="M103" s="189">
        <f>SUM(M89:M99)</f>
        <v>22.175000000000001</v>
      </c>
      <c r="N103" s="201"/>
    </row>
    <row r="104" spans="1:15" s="4" customFormat="1" ht="5.0999999999999996" customHeight="1" x14ac:dyDescent="0.2">
      <c r="A104" s="486"/>
      <c r="B104" s="173"/>
      <c r="C104" s="174"/>
      <c r="D104" s="174"/>
      <c r="E104" s="174"/>
      <c r="F104" s="174"/>
      <c r="G104" s="515"/>
      <c r="H104" s="180"/>
      <c r="I104" s="443"/>
      <c r="J104" s="443"/>
      <c r="K104" s="443"/>
      <c r="L104" s="214"/>
      <c r="M104" s="217"/>
      <c r="N104" s="443"/>
    </row>
    <row r="105" spans="1:15" s="4" customFormat="1" ht="14.25" customHeight="1" x14ac:dyDescent="0.2">
      <c r="A105" s="486"/>
      <c r="B105" s="175"/>
      <c r="C105" s="176"/>
      <c r="D105" s="483" t="s">
        <v>523</v>
      </c>
      <c r="E105" s="899" t="s">
        <v>722</v>
      </c>
      <c r="F105" s="899"/>
      <c r="G105" s="899"/>
      <c r="H105" s="474"/>
      <c r="I105" s="444"/>
      <c r="J105" s="444"/>
      <c r="K105" s="444"/>
      <c r="L105" s="468"/>
      <c r="M105" s="468"/>
      <c r="N105" s="444"/>
    </row>
    <row r="106" spans="1:15" s="4" customFormat="1" ht="65.25" customHeight="1" x14ac:dyDescent="0.2">
      <c r="A106" s="486"/>
      <c r="B106" s="175"/>
      <c r="C106" s="176"/>
      <c r="D106" s="176"/>
      <c r="E106" s="255" t="s">
        <v>242</v>
      </c>
      <c r="F106" s="916" t="s">
        <v>515</v>
      </c>
      <c r="G106" s="916"/>
      <c r="H106" s="474"/>
      <c r="I106" s="857" t="s">
        <v>294</v>
      </c>
      <c r="J106" s="857" t="s">
        <v>240</v>
      </c>
      <c r="K106" s="860">
        <v>1</v>
      </c>
      <c r="L106" s="911">
        <v>15</v>
      </c>
      <c r="M106" s="912">
        <v>2</v>
      </c>
      <c r="N106" s="857" t="s">
        <v>748</v>
      </c>
    </row>
    <row r="107" spans="1:15" s="4" customFormat="1" ht="25.5" customHeight="1" x14ac:dyDescent="0.2">
      <c r="A107" s="668"/>
      <c r="B107" s="175"/>
      <c r="C107" s="176"/>
      <c r="D107" s="176"/>
      <c r="E107" s="176"/>
      <c r="F107" s="865" t="s">
        <v>747</v>
      </c>
      <c r="G107" s="865"/>
      <c r="H107" s="664"/>
      <c r="I107" s="857"/>
      <c r="J107" s="857"/>
      <c r="K107" s="860"/>
      <c r="L107" s="911"/>
      <c r="M107" s="912"/>
      <c r="N107" s="857"/>
    </row>
    <row r="108" spans="1:15" s="4" customFormat="1" x14ac:dyDescent="0.2">
      <c r="A108" s="486"/>
      <c r="B108" s="175"/>
      <c r="C108" s="176"/>
      <c r="D108" s="176"/>
      <c r="E108" s="176"/>
      <c r="F108" s="865" t="s">
        <v>516</v>
      </c>
      <c r="G108" s="865"/>
      <c r="H108" s="471"/>
      <c r="I108" s="857"/>
      <c r="J108" s="857"/>
      <c r="K108" s="860"/>
      <c r="L108" s="911"/>
      <c r="M108" s="912"/>
      <c r="N108" s="857"/>
      <c r="O108" s="519">
        <f>(L116*40%)/2</f>
        <v>2</v>
      </c>
    </row>
    <row r="109" spans="1:15" s="4" customFormat="1" ht="28.5" customHeight="1" x14ac:dyDescent="0.2">
      <c r="A109" s="486"/>
      <c r="B109" s="175"/>
      <c r="C109" s="176"/>
      <c r="D109" s="176"/>
      <c r="E109" s="176"/>
      <c r="F109" s="917" t="s">
        <v>401</v>
      </c>
      <c r="G109" s="917"/>
      <c r="H109" s="472"/>
      <c r="I109" s="444"/>
      <c r="J109" s="444"/>
      <c r="K109" s="444"/>
      <c r="L109" s="468"/>
      <c r="M109" s="468"/>
      <c r="N109" s="444"/>
    </row>
    <row r="110" spans="1:15" s="4" customFormat="1" x14ac:dyDescent="0.2">
      <c r="A110" s="486"/>
      <c r="B110" s="175"/>
      <c r="C110" s="176"/>
      <c r="D110" s="176"/>
      <c r="E110" s="176"/>
      <c r="F110" s="915" t="s">
        <v>511</v>
      </c>
      <c r="G110" s="915"/>
      <c r="H110" s="489"/>
      <c r="I110" s="164"/>
      <c r="J110" s="444"/>
      <c r="K110" s="444"/>
      <c r="L110" s="468"/>
      <c r="M110" s="468"/>
      <c r="N110" s="444"/>
    </row>
    <row r="111" spans="1:15" s="4" customFormat="1" x14ac:dyDescent="0.2">
      <c r="A111" s="486"/>
      <c r="B111" s="175"/>
      <c r="C111" s="176"/>
      <c r="D111" s="176"/>
      <c r="E111" s="176"/>
      <c r="F111" s="913" t="s">
        <v>514</v>
      </c>
      <c r="G111" s="913"/>
      <c r="H111" s="492"/>
      <c r="I111" s="164"/>
      <c r="J111" s="444"/>
      <c r="K111" s="444"/>
      <c r="L111" s="468"/>
      <c r="M111" s="468"/>
      <c r="N111" s="444"/>
    </row>
    <row r="112" spans="1:15" s="4" customFormat="1" ht="5.0999999999999996" customHeight="1" x14ac:dyDescent="0.2">
      <c r="A112" s="486"/>
      <c r="B112" s="175"/>
      <c r="C112" s="176"/>
      <c r="D112" s="176"/>
      <c r="E112" s="176"/>
      <c r="F112" s="491"/>
      <c r="G112" s="491"/>
      <c r="H112" s="492"/>
      <c r="I112" s="164"/>
      <c r="J112" s="444"/>
      <c r="K112" s="444"/>
      <c r="L112" s="468"/>
      <c r="M112" s="468"/>
      <c r="N112" s="444"/>
    </row>
    <row r="113" spans="1:15" s="4" customFormat="1" x14ac:dyDescent="0.2">
      <c r="A113" s="486"/>
      <c r="B113" s="170"/>
      <c r="C113" s="171"/>
      <c r="D113" s="171"/>
      <c r="E113" s="171"/>
      <c r="F113" s="171"/>
      <c r="G113" s="512" t="s">
        <v>278</v>
      </c>
      <c r="H113" s="172"/>
      <c r="I113" s="201"/>
      <c r="J113" s="201"/>
      <c r="K113" s="201"/>
      <c r="L113" s="210"/>
      <c r="M113" s="189">
        <f>SUM(M106)</f>
        <v>2</v>
      </c>
      <c r="N113" s="201"/>
    </row>
    <row r="114" spans="1:15" s="4" customFormat="1" ht="5.0999999999999996" customHeight="1" x14ac:dyDescent="0.2">
      <c r="A114" s="486"/>
      <c r="B114" s="173"/>
      <c r="C114" s="174"/>
      <c r="D114" s="174"/>
      <c r="E114" s="174"/>
      <c r="F114" s="174"/>
      <c r="G114" s="515"/>
      <c r="H114" s="180"/>
      <c r="I114" s="443"/>
      <c r="J114" s="443"/>
      <c r="K114" s="443"/>
      <c r="L114" s="214"/>
      <c r="M114" s="217"/>
      <c r="N114" s="443"/>
    </row>
    <row r="115" spans="1:15" s="4" customFormat="1" ht="14.25" customHeight="1" x14ac:dyDescent="0.2">
      <c r="A115" s="486"/>
      <c r="B115" s="175"/>
      <c r="C115" s="176"/>
      <c r="D115" s="528" t="s">
        <v>573</v>
      </c>
      <c r="E115" s="865" t="s">
        <v>378</v>
      </c>
      <c r="F115" s="865"/>
      <c r="G115" s="865"/>
      <c r="H115" s="471"/>
      <c r="I115" s="444"/>
      <c r="J115" s="444"/>
      <c r="K115" s="444"/>
      <c r="L115" s="468"/>
      <c r="M115" s="468"/>
      <c r="N115" s="444"/>
    </row>
    <row r="116" spans="1:15" s="4" customFormat="1" ht="65.25" customHeight="1" x14ac:dyDescent="0.2">
      <c r="A116" s="486"/>
      <c r="B116" s="175"/>
      <c r="C116" s="176"/>
      <c r="D116" s="176"/>
      <c r="E116" s="255" t="s">
        <v>242</v>
      </c>
      <c r="F116" s="916" t="s">
        <v>515</v>
      </c>
      <c r="G116" s="916"/>
      <c r="H116" s="474"/>
      <c r="I116" s="857" t="s">
        <v>294</v>
      </c>
      <c r="J116" s="857" t="s">
        <v>240</v>
      </c>
      <c r="K116" s="860">
        <v>1</v>
      </c>
      <c r="L116" s="911">
        <v>10</v>
      </c>
      <c r="M116" s="912">
        <v>2</v>
      </c>
      <c r="N116" s="857" t="s">
        <v>616</v>
      </c>
    </row>
    <row r="117" spans="1:15" s="4" customFormat="1" x14ac:dyDescent="0.2">
      <c r="A117" s="486"/>
      <c r="B117" s="175"/>
      <c r="C117" s="176"/>
      <c r="D117" s="176"/>
      <c r="E117" s="176"/>
      <c r="F117" s="865" t="s">
        <v>516</v>
      </c>
      <c r="G117" s="865"/>
      <c r="H117" s="471"/>
      <c r="I117" s="857"/>
      <c r="J117" s="857"/>
      <c r="K117" s="860"/>
      <c r="L117" s="911"/>
      <c r="M117" s="912"/>
      <c r="N117" s="857"/>
    </row>
    <row r="118" spans="1:15" s="4" customFormat="1" ht="25.5" customHeight="1" x14ac:dyDescent="0.2">
      <c r="A118" s="486"/>
      <c r="B118" s="175"/>
      <c r="C118" s="176"/>
      <c r="D118" s="176"/>
      <c r="E118" s="176"/>
      <c r="F118" s="932" t="s">
        <v>401</v>
      </c>
      <c r="G118" s="932"/>
      <c r="H118" s="472"/>
      <c r="I118" s="444"/>
      <c r="J118" s="444"/>
      <c r="K118" s="444"/>
      <c r="L118" s="468"/>
      <c r="M118" s="468"/>
      <c r="N118" s="444"/>
    </row>
    <row r="119" spans="1:15" s="4" customFormat="1" x14ac:dyDescent="0.2">
      <c r="A119" s="486"/>
      <c r="B119" s="175"/>
      <c r="C119" s="176"/>
      <c r="D119" s="176"/>
      <c r="E119" s="176"/>
      <c r="F119" s="915" t="s">
        <v>511</v>
      </c>
      <c r="G119" s="915"/>
      <c r="H119" s="489"/>
      <c r="I119" s="164"/>
      <c r="J119" s="444"/>
      <c r="K119" s="444"/>
      <c r="L119" s="468"/>
      <c r="M119" s="468"/>
      <c r="N119" s="444"/>
    </row>
    <row r="120" spans="1:15" s="4" customFormat="1" ht="14.25" customHeight="1" x14ac:dyDescent="0.2">
      <c r="A120" s="486"/>
      <c r="B120" s="175"/>
      <c r="C120" s="176"/>
      <c r="D120" s="176"/>
      <c r="E120" s="176"/>
      <c r="F120" s="913" t="s">
        <v>514</v>
      </c>
      <c r="G120" s="913"/>
      <c r="H120" s="492"/>
      <c r="I120" s="164"/>
      <c r="J120" s="444"/>
      <c r="K120" s="444"/>
      <c r="L120" s="468"/>
      <c r="M120" s="468"/>
      <c r="N120" s="444"/>
    </row>
    <row r="121" spans="1:15" s="4" customFormat="1" ht="5.0999999999999996" customHeight="1" x14ac:dyDescent="0.2">
      <c r="A121" s="486"/>
      <c r="B121" s="175"/>
      <c r="C121" s="176"/>
      <c r="D121" s="176"/>
      <c r="E121" s="176"/>
      <c r="F121" s="491"/>
      <c r="G121" s="491"/>
      <c r="H121" s="492"/>
      <c r="I121" s="164"/>
      <c r="J121" s="444"/>
      <c r="K121" s="444"/>
      <c r="L121" s="468"/>
      <c r="M121" s="468"/>
      <c r="N121" s="444"/>
    </row>
    <row r="122" spans="1:15" s="4" customFormat="1" ht="118.5" customHeight="1" x14ac:dyDescent="0.2">
      <c r="A122" s="486"/>
      <c r="B122" s="175"/>
      <c r="C122" s="176"/>
      <c r="D122" s="176"/>
      <c r="E122" s="255" t="s">
        <v>243</v>
      </c>
      <c r="F122" s="916" t="s">
        <v>517</v>
      </c>
      <c r="G122" s="916"/>
      <c r="H122" s="474"/>
      <c r="I122" s="444" t="s">
        <v>403</v>
      </c>
      <c r="J122" s="444" t="s">
        <v>240</v>
      </c>
      <c r="K122" s="463">
        <v>1</v>
      </c>
      <c r="L122" s="468">
        <v>10</v>
      </c>
      <c r="M122" s="194">
        <v>10</v>
      </c>
      <c r="N122" s="192" t="s">
        <v>616</v>
      </c>
      <c r="O122" s="519">
        <f>L96*40%</f>
        <v>8</v>
      </c>
    </row>
    <row r="123" spans="1:15" s="4" customFormat="1" x14ac:dyDescent="0.2">
      <c r="A123" s="486"/>
      <c r="B123" s="175"/>
      <c r="C123" s="176"/>
      <c r="D123" s="176"/>
      <c r="E123" s="176"/>
      <c r="F123" s="865" t="s">
        <v>404</v>
      </c>
      <c r="G123" s="865"/>
      <c r="H123" s="471"/>
      <c r="I123" s="444"/>
      <c r="J123" s="444"/>
      <c r="K123" s="444"/>
      <c r="L123" s="468"/>
      <c r="M123" s="468"/>
      <c r="N123" s="444"/>
    </row>
    <row r="124" spans="1:15" s="4" customFormat="1" ht="27" customHeight="1" x14ac:dyDescent="0.2">
      <c r="A124" s="486"/>
      <c r="B124" s="175"/>
      <c r="C124" s="176"/>
      <c r="D124" s="176"/>
      <c r="E124" s="176"/>
      <c r="F124" s="917" t="s">
        <v>402</v>
      </c>
      <c r="G124" s="917"/>
      <c r="H124" s="472"/>
      <c r="I124" s="444"/>
      <c r="J124" s="444"/>
      <c r="K124" s="444"/>
      <c r="L124" s="468"/>
      <c r="M124" s="468"/>
      <c r="N124" s="444"/>
    </row>
    <row r="125" spans="1:15" s="4" customFormat="1" x14ac:dyDescent="0.2">
      <c r="A125" s="486"/>
      <c r="B125" s="175"/>
      <c r="C125" s="176"/>
      <c r="D125" s="176"/>
      <c r="E125" s="176"/>
      <c r="F125" s="915" t="s">
        <v>511</v>
      </c>
      <c r="G125" s="915"/>
      <c r="H125" s="489"/>
      <c r="I125" s="164"/>
      <c r="J125" s="444"/>
      <c r="K125" s="444"/>
      <c r="L125" s="468"/>
      <c r="M125" s="468"/>
      <c r="N125" s="444"/>
    </row>
    <row r="126" spans="1:15" s="4" customFormat="1" ht="14.25" customHeight="1" x14ac:dyDescent="0.2">
      <c r="A126" s="486"/>
      <c r="B126" s="175"/>
      <c r="C126" s="176"/>
      <c r="D126" s="176"/>
      <c r="E126" s="176"/>
      <c r="F126" s="913" t="s">
        <v>514</v>
      </c>
      <c r="G126" s="913"/>
      <c r="H126" s="492"/>
      <c r="I126" s="164"/>
      <c r="J126" s="444"/>
      <c r="K126" s="444"/>
      <c r="L126" s="468"/>
      <c r="M126" s="468"/>
      <c r="N126" s="444"/>
    </row>
    <row r="127" spans="1:15" s="4" customFormat="1" ht="5.0999999999999996" customHeight="1" x14ac:dyDescent="0.2">
      <c r="A127" s="486"/>
      <c r="B127" s="175"/>
      <c r="C127" s="176"/>
      <c r="D127" s="176"/>
      <c r="E127" s="176"/>
      <c r="F127" s="491"/>
      <c r="G127" s="491"/>
      <c r="H127" s="492"/>
      <c r="I127" s="164"/>
      <c r="J127" s="444"/>
      <c r="K127" s="444"/>
      <c r="L127" s="468"/>
      <c r="M127" s="468"/>
      <c r="N127" s="444"/>
    </row>
    <row r="128" spans="1:15" s="4" customFormat="1" ht="14.25" customHeight="1" x14ac:dyDescent="0.2">
      <c r="A128" s="486"/>
      <c r="B128" s="170"/>
      <c r="C128" s="171"/>
      <c r="D128" s="171"/>
      <c r="E128" s="171"/>
      <c r="F128" s="171"/>
      <c r="G128" s="512" t="s">
        <v>278</v>
      </c>
      <c r="H128" s="172"/>
      <c r="I128" s="201"/>
      <c r="J128" s="201"/>
      <c r="K128" s="201"/>
      <c r="L128" s="210"/>
      <c r="M128" s="189">
        <f>SUM(M116:M126)</f>
        <v>12</v>
      </c>
      <c r="N128" s="201"/>
    </row>
    <row r="129" spans="1:14" s="4" customFormat="1" ht="5.0999999999999996" customHeight="1" x14ac:dyDescent="0.2">
      <c r="A129" s="486"/>
      <c r="B129" s="173"/>
      <c r="C129" s="174"/>
      <c r="D129" s="174"/>
      <c r="E129" s="174"/>
      <c r="F129" s="529"/>
      <c r="G129" s="515"/>
      <c r="H129" s="180"/>
      <c r="I129" s="443"/>
      <c r="J129" s="443"/>
      <c r="K129" s="443"/>
      <c r="L129" s="214"/>
      <c r="M129" s="217"/>
      <c r="N129" s="443"/>
    </row>
    <row r="130" spans="1:14" s="4" customFormat="1" ht="25.5" customHeight="1" x14ac:dyDescent="0.2">
      <c r="A130" s="486"/>
      <c r="B130" s="312"/>
      <c r="C130" s="517" t="s">
        <v>118</v>
      </c>
      <c r="D130" s="922" t="s">
        <v>369</v>
      </c>
      <c r="E130" s="922"/>
      <c r="F130" s="922"/>
      <c r="G130" s="922"/>
      <c r="H130" s="493"/>
      <c r="I130" s="444"/>
      <c r="J130" s="444"/>
      <c r="K130" s="444"/>
      <c r="L130" s="468"/>
      <c r="M130" s="468"/>
      <c r="N130" s="444"/>
    </row>
    <row r="131" spans="1:14" s="4" customFormat="1" ht="25.5" x14ac:dyDescent="0.2">
      <c r="A131" s="486"/>
      <c r="B131" s="3"/>
      <c r="C131" s="3"/>
      <c r="D131" s="440" t="s">
        <v>242</v>
      </c>
      <c r="E131" s="926" t="s">
        <v>584</v>
      </c>
      <c r="F131" s="926"/>
      <c r="G131" s="926"/>
      <c r="H131" s="476"/>
      <c r="I131" s="444"/>
      <c r="J131" s="444"/>
      <c r="K131" s="444"/>
      <c r="L131" s="468"/>
      <c r="M131" s="468"/>
      <c r="N131" s="444"/>
    </row>
    <row r="132" spans="1:14" s="4" customFormat="1" ht="12.75" customHeight="1" x14ac:dyDescent="0.2">
      <c r="A132" s="486"/>
      <c r="B132" s="459"/>
      <c r="C132" s="179"/>
      <c r="E132" s="179" t="s">
        <v>112</v>
      </c>
      <c r="F132" s="865" t="s">
        <v>388</v>
      </c>
      <c r="G132" s="865"/>
      <c r="H132" s="471"/>
      <c r="I132" s="444"/>
      <c r="J132" s="444"/>
      <c r="K132" s="444"/>
      <c r="L132" s="468"/>
      <c r="M132" s="468"/>
      <c r="N132" s="444"/>
    </row>
    <row r="133" spans="1:14" s="4" customFormat="1" ht="91.5" customHeight="1" x14ac:dyDescent="0.2">
      <c r="A133" s="486"/>
      <c r="B133" s="459"/>
      <c r="C133" s="179"/>
      <c r="D133" s="179"/>
      <c r="E133" s="3"/>
      <c r="F133" s="483" t="s">
        <v>242</v>
      </c>
      <c r="G133" s="530" t="s">
        <v>578</v>
      </c>
      <c r="H133" s="337"/>
      <c r="I133" s="857" t="s">
        <v>414</v>
      </c>
      <c r="J133" s="857" t="s">
        <v>415</v>
      </c>
      <c r="K133" s="860">
        <v>1</v>
      </c>
      <c r="L133" s="911">
        <v>15</v>
      </c>
      <c r="M133" s="912">
        <v>9</v>
      </c>
      <c r="N133" s="857" t="s">
        <v>736</v>
      </c>
    </row>
    <row r="134" spans="1:14" s="4" customFormat="1" ht="12.75" customHeight="1" x14ac:dyDescent="0.2">
      <c r="A134" s="486"/>
      <c r="B134" s="459"/>
      <c r="C134" s="179"/>
      <c r="D134" s="179"/>
      <c r="E134" s="179"/>
      <c r="F134" s="3"/>
      <c r="G134" s="284" t="s">
        <v>521</v>
      </c>
      <c r="H134" s="284"/>
      <c r="I134" s="857"/>
      <c r="J134" s="857"/>
      <c r="K134" s="860"/>
      <c r="L134" s="911"/>
      <c r="M134" s="912"/>
      <c r="N134" s="857"/>
    </row>
    <row r="135" spans="1:14" s="4" customFormat="1" ht="12.75" customHeight="1" x14ac:dyDescent="0.2">
      <c r="A135" s="486"/>
      <c r="B135" s="459"/>
      <c r="C135" s="179"/>
      <c r="D135" s="179"/>
      <c r="E135" s="179"/>
      <c r="F135" s="3"/>
      <c r="G135" s="417" t="s">
        <v>579</v>
      </c>
      <c r="H135" s="417"/>
      <c r="I135" s="444"/>
      <c r="J135" s="444"/>
      <c r="K135" s="463"/>
      <c r="L135" s="495"/>
      <c r="M135" s="496"/>
      <c r="N135" s="444"/>
    </row>
    <row r="136" spans="1:14" s="4" customFormat="1" ht="12.75" customHeight="1" x14ac:dyDescent="0.2">
      <c r="A136" s="486"/>
      <c r="B136" s="459"/>
      <c r="C136" s="179"/>
      <c r="D136" s="179"/>
      <c r="E136" s="179"/>
      <c r="F136" s="3"/>
      <c r="G136" s="339" t="s">
        <v>580</v>
      </c>
      <c r="H136" s="339"/>
      <c r="I136" s="444"/>
      <c r="J136" s="444"/>
      <c r="K136" s="444"/>
      <c r="L136" s="468"/>
      <c r="M136" s="468"/>
      <c r="N136" s="444"/>
    </row>
    <row r="137" spans="1:14" s="4" customFormat="1" ht="5.0999999999999996" customHeight="1" x14ac:dyDescent="0.2">
      <c r="A137" s="486"/>
      <c r="B137" s="459"/>
      <c r="C137" s="179"/>
      <c r="D137" s="179"/>
      <c r="E137" s="179"/>
      <c r="F137" s="931"/>
      <c r="G137" s="931"/>
      <c r="H137" s="511"/>
      <c r="I137" s="444"/>
      <c r="J137" s="444"/>
      <c r="K137" s="444"/>
      <c r="L137" s="468"/>
      <c r="M137" s="468"/>
      <c r="N137" s="444"/>
    </row>
    <row r="138" spans="1:14" s="4" customFormat="1" x14ac:dyDescent="0.2">
      <c r="A138" s="486"/>
      <c r="B138" s="448"/>
      <c r="C138" s="169"/>
      <c r="D138" s="169"/>
      <c r="E138" s="169"/>
      <c r="F138" s="169"/>
      <c r="G138" s="512" t="s">
        <v>278</v>
      </c>
      <c r="H138" s="172"/>
      <c r="I138" s="201"/>
      <c r="J138" s="201"/>
      <c r="K138" s="201"/>
      <c r="L138" s="210"/>
      <c r="M138" s="209">
        <f>SUM(M133:M136)</f>
        <v>9</v>
      </c>
      <c r="N138" s="201"/>
    </row>
    <row r="139" spans="1:14" s="4" customFormat="1" ht="5.0999999999999996" customHeight="1" x14ac:dyDescent="0.2">
      <c r="A139" s="486"/>
      <c r="B139" s="178"/>
      <c r="C139" s="149"/>
      <c r="D139" s="149"/>
      <c r="E139" s="149"/>
      <c r="F139" s="149"/>
      <c r="G139" s="515"/>
      <c r="H139" s="180"/>
      <c r="I139" s="443"/>
      <c r="J139" s="443"/>
      <c r="K139" s="443"/>
      <c r="L139" s="214"/>
      <c r="M139" s="531"/>
      <c r="N139" s="443"/>
    </row>
    <row r="140" spans="1:14" s="4" customFormat="1" ht="12.75" customHeight="1" x14ac:dyDescent="0.2">
      <c r="A140" s="486"/>
      <c r="B140" s="459"/>
      <c r="C140" s="179"/>
      <c r="D140" s="3"/>
      <c r="E140" s="179" t="s">
        <v>113</v>
      </c>
      <c r="F140" s="865" t="s">
        <v>389</v>
      </c>
      <c r="G140" s="865"/>
      <c r="H140" s="471"/>
      <c r="I140" s="444"/>
      <c r="J140" s="444"/>
      <c r="K140" s="444"/>
      <c r="L140" s="468"/>
      <c r="M140" s="468"/>
      <c r="N140" s="444"/>
    </row>
    <row r="141" spans="1:14" s="4" customFormat="1" ht="90.75" customHeight="1" x14ac:dyDescent="0.2">
      <c r="A141" s="486"/>
      <c r="B141" s="459"/>
      <c r="C141" s="179"/>
      <c r="D141" s="179"/>
      <c r="E141" s="3"/>
      <c r="F141" s="483" t="s">
        <v>242</v>
      </c>
      <c r="G141" s="530" t="s">
        <v>582</v>
      </c>
      <c r="H141" s="337"/>
      <c r="I141" s="857" t="s">
        <v>416</v>
      </c>
      <c r="J141" s="857" t="s">
        <v>415</v>
      </c>
      <c r="K141" s="860">
        <v>1</v>
      </c>
      <c r="L141" s="911">
        <v>10</v>
      </c>
      <c r="M141" s="861">
        <v>9.75</v>
      </c>
      <c r="N141" s="857" t="s">
        <v>736</v>
      </c>
    </row>
    <row r="142" spans="1:14" s="4" customFormat="1" ht="12.75" customHeight="1" x14ac:dyDescent="0.2">
      <c r="A142" s="486"/>
      <c r="B142" s="459"/>
      <c r="C142" s="179"/>
      <c r="D142" s="179"/>
      <c r="E142" s="179"/>
      <c r="F142" s="3"/>
      <c r="G142" s="284" t="s">
        <v>404</v>
      </c>
      <c r="H142" s="284"/>
      <c r="I142" s="857"/>
      <c r="J142" s="857"/>
      <c r="K142" s="860"/>
      <c r="L142" s="911"/>
      <c r="M142" s="861"/>
      <c r="N142" s="857"/>
    </row>
    <row r="143" spans="1:14" s="4" customFormat="1" ht="12.75" customHeight="1" x14ac:dyDescent="0.2">
      <c r="A143" s="486"/>
      <c r="B143" s="459"/>
      <c r="C143" s="179"/>
      <c r="D143" s="179"/>
      <c r="E143" s="179"/>
      <c r="F143" s="3"/>
      <c r="G143" s="284" t="s">
        <v>581</v>
      </c>
      <c r="H143" s="284"/>
      <c r="I143" s="444"/>
      <c r="J143" s="444"/>
      <c r="K143" s="463"/>
      <c r="L143" s="495"/>
      <c r="M143" s="462"/>
      <c r="N143" s="444"/>
    </row>
    <row r="144" spans="1:14" s="4" customFormat="1" ht="12.75" customHeight="1" x14ac:dyDescent="0.2">
      <c r="A144" s="486"/>
      <c r="B144" s="459"/>
      <c r="C144" s="179"/>
      <c r="D144" s="179"/>
      <c r="E144" s="179"/>
      <c r="F144" s="3"/>
      <c r="G144" s="339" t="s">
        <v>580</v>
      </c>
      <c r="H144" s="339"/>
      <c r="I144" s="444"/>
      <c r="J144" s="444"/>
      <c r="K144" s="444"/>
      <c r="L144" s="468"/>
      <c r="M144" s="468"/>
      <c r="N144" s="444"/>
    </row>
    <row r="145" spans="1:14" s="4" customFormat="1" ht="5.0999999999999996" customHeight="1" x14ac:dyDescent="0.2">
      <c r="A145" s="486"/>
      <c r="B145" s="459"/>
      <c r="C145" s="179"/>
      <c r="D145" s="179"/>
      <c r="E145" s="179"/>
      <c r="F145" s="288"/>
      <c r="G145" s="288"/>
      <c r="H145" s="492"/>
      <c r="I145" s="444"/>
      <c r="J145" s="444"/>
      <c r="K145" s="444"/>
      <c r="L145" s="468"/>
      <c r="M145" s="468"/>
      <c r="N145" s="444"/>
    </row>
    <row r="146" spans="1:14" s="4" customFormat="1" x14ac:dyDescent="0.2">
      <c r="A146" s="486"/>
      <c r="B146" s="448"/>
      <c r="C146" s="169"/>
      <c r="D146" s="169"/>
      <c r="E146" s="169"/>
      <c r="F146" s="169"/>
      <c r="G146" s="512" t="s">
        <v>278</v>
      </c>
      <c r="H146" s="172"/>
      <c r="I146" s="201"/>
      <c r="J146" s="201"/>
      <c r="K146" s="201"/>
      <c r="L146" s="210"/>
      <c r="M146" s="189">
        <f>SUM(M141:M144)</f>
        <v>9.75</v>
      </c>
      <c r="N146" s="201"/>
    </row>
    <row r="147" spans="1:14" s="4" customFormat="1" ht="5.0999999999999996" customHeight="1" x14ac:dyDescent="0.2">
      <c r="A147" s="486"/>
      <c r="B147" s="178"/>
      <c r="C147" s="149"/>
      <c r="D147" s="149"/>
      <c r="E147" s="149"/>
      <c r="F147" s="149"/>
      <c r="G147" s="515"/>
      <c r="H147" s="526"/>
      <c r="I147" s="444"/>
      <c r="J147" s="444"/>
      <c r="K147" s="444"/>
      <c r="L147" s="468"/>
      <c r="M147" s="527"/>
      <c r="N147" s="444"/>
    </row>
    <row r="148" spans="1:14" s="4" customFormat="1" ht="26.25" customHeight="1" x14ac:dyDescent="0.2">
      <c r="A148" s="486"/>
      <c r="B148" s="459"/>
      <c r="C148" s="179"/>
      <c r="D148" s="521" t="s">
        <v>243</v>
      </c>
      <c r="E148" s="922" t="s">
        <v>522</v>
      </c>
      <c r="F148" s="922"/>
      <c r="G148" s="922"/>
      <c r="H148" s="493"/>
      <c r="I148" s="444"/>
      <c r="J148" s="444"/>
      <c r="K148" s="444"/>
      <c r="L148" s="468"/>
      <c r="M148" s="468"/>
      <c r="N148" s="444"/>
    </row>
    <row r="149" spans="1:14" s="4" customFormat="1" x14ac:dyDescent="0.2">
      <c r="A149" s="486"/>
      <c r="B149" s="459"/>
      <c r="C149" s="179"/>
      <c r="D149" s="3"/>
      <c r="E149" s="179" t="s">
        <v>112</v>
      </c>
      <c r="F149" s="935" t="s">
        <v>162</v>
      </c>
      <c r="G149" s="935"/>
      <c r="H149" s="494"/>
      <c r="I149" s="444"/>
      <c r="J149" s="444"/>
      <c r="K149" s="444"/>
      <c r="L149" s="468"/>
      <c r="M149" s="468"/>
      <c r="N149" s="444"/>
    </row>
    <row r="150" spans="1:14" s="4" customFormat="1" ht="102" x14ac:dyDescent="0.2">
      <c r="A150" s="486"/>
      <c r="B150" s="459"/>
      <c r="C150" s="179"/>
      <c r="D150" s="179"/>
      <c r="E150" s="3"/>
      <c r="F150" s="483" t="s">
        <v>242</v>
      </c>
      <c r="G150" s="530" t="s">
        <v>583</v>
      </c>
      <c r="H150" s="337"/>
      <c r="I150" s="857" t="s">
        <v>416</v>
      </c>
      <c r="J150" s="463" t="s">
        <v>417</v>
      </c>
      <c r="K150" s="444">
        <v>1</v>
      </c>
      <c r="L150" s="495">
        <v>10</v>
      </c>
      <c r="M150" s="468">
        <v>9.4700000000000006</v>
      </c>
      <c r="N150" s="444" t="s">
        <v>418</v>
      </c>
    </row>
    <row r="151" spans="1:14" s="4" customFormat="1" x14ac:dyDescent="0.2">
      <c r="A151" s="486"/>
      <c r="B151" s="459"/>
      <c r="C151" s="179"/>
      <c r="D151" s="179"/>
      <c r="E151" s="3"/>
      <c r="F151" s="179"/>
      <c r="G151" s="337" t="s">
        <v>408</v>
      </c>
      <c r="H151" s="337"/>
      <c r="I151" s="857"/>
      <c r="J151" s="444"/>
      <c r="K151" s="444"/>
      <c r="L151" s="468"/>
      <c r="M151" s="468"/>
      <c r="N151" s="444"/>
    </row>
    <row r="152" spans="1:14" s="4" customFormat="1" x14ac:dyDescent="0.2">
      <c r="A152" s="486"/>
      <c r="B152" s="459"/>
      <c r="C152" s="179"/>
      <c r="D152" s="179"/>
      <c r="E152" s="3"/>
      <c r="F152" s="179"/>
      <c r="G152" s="339" t="s">
        <v>579</v>
      </c>
      <c r="H152" s="339"/>
      <c r="I152" s="444"/>
      <c r="J152" s="444"/>
      <c r="K152" s="444"/>
      <c r="L152" s="468"/>
      <c r="M152" s="468"/>
      <c r="N152" s="444"/>
    </row>
    <row r="153" spans="1:14" s="4" customFormat="1" x14ac:dyDescent="0.2">
      <c r="A153" s="486"/>
      <c r="B153" s="459"/>
      <c r="C153" s="179"/>
      <c r="D153" s="179"/>
      <c r="E153" s="3"/>
      <c r="F153" s="179"/>
      <c r="G153" s="339" t="s">
        <v>580</v>
      </c>
      <c r="H153" s="339"/>
      <c r="I153" s="444"/>
      <c r="J153" s="444"/>
      <c r="K153" s="444"/>
      <c r="L153" s="468"/>
      <c r="M153" s="468"/>
      <c r="N153" s="444"/>
    </row>
    <row r="154" spans="1:14" s="4" customFormat="1" ht="5.0999999999999996" customHeight="1" x14ac:dyDescent="0.2">
      <c r="A154" s="486"/>
      <c r="B154" s="202"/>
      <c r="C154" s="333"/>
      <c r="D154" s="179"/>
      <c r="E154" s="3"/>
      <c r="F154" s="179"/>
      <c r="G154" s="339"/>
      <c r="H154" s="339"/>
      <c r="I154" s="444"/>
      <c r="J154" s="444"/>
      <c r="K154" s="444"/>
      <c r="L154" s="468"/>
      <c r="M154" s="468"/>
      <c r="N154" s="444"/>
    </row>
    <row r="155" spans="1:14" s="4" customFormat="1" x14ac:dyDescent="0.2">
      <c r="A155" s="486"/>
      <c r="B155" s="448"/>
      <c r="C155" s="169"/>
      <c r="D155" s="169"/>
      <c r="E155" s="169"/>
      <c r="F155" s="169"/>
      <c r="G155" s="512" t="s">
        <v>278</v>
      </c>
      <c r="H155" s="172"/>
      <c r="I155" s="201"/>
      <c r="J155" s="201"/>
      <c r="K155" s="201"/>
      <c r="L155" s="210"/>
      <c r="M155" s="189">
        <f>SUM(M150:M153)</f>
        <v>9.4700000000000006</v>
      </c>
      <c r="N155" s="201"/>
    </row>
    <row r="156" spans="1:14" s="4" customFormat="1" ht="5.0999999999999996" customHeight="1" x14ac:dyDescent="0.2">
      <c r="A156" s="486"/>
      <c r="B156" s="178"/>
      <c r="C156" s="149"/>
      <c r="D156" s="149"/>
      <c r="E156" s="149"/>
      <c r="F156" s="149"/>
      <c r="G156" s="515"/>
      <c r="H156" s="180"/>
      <c r="I156" s="443"/>
      <c r="J156" s="443"/>
      <c r="K156" s="443"/>
      <c r="L156" s="214"/>
      <c r="M156" s="217"/>
      <c r="N156" s="443"/>
    </row>
    <row r="157" spans="1:14" s="4" customFormat="1" ht="12.75" customHeight="1" x14ac:dyDescent="0.2">
      <c r="A157" s="486"/>
      <c r="B157" s="459"/>
      <c r="C157" s="179"/>
      <c r="D157" s="3"/>
      <c r="E157" s="179" t="s">
        <v>113</v>
      </c>
      <c r="F157" s="914" t="s">
        <v>170</v>
      </c>
      <c r="G157" s="914"/>
      <c r="H157" s="498"/>
      <c r="I157" s="444"/>
      <c r="J157" s="444"/>
      <c r="K157" s="444"/>
      <c r="L157" s="468"/>
      <c r="M157" s="468"/>
      <c r="N157" s="444"/>
    </row>
    <row r="158" spans="1:14" s="4" customFormat="1" x14ac:dyDescent="0.2">
      <c r="A158" s="486"/>
      <c r="B158" s="459"/>
      <c r="C158" s="179"/>
      <c r="D158" s="3"/>
      <c r="E158" s="179"/>
      <c r="F158" s="268" t="s">
        <v>242</v>
      </c>
      <c r="G158" s="284"/>
      <c r="H158" s="145"/>
      <c r="I158" s="444"/>
      <c r="J158" s="463" t="s">
        <v>417</v>
      </c>
      <c r="K158" s="444"/>
      <c r="L158" s="495">
        <v>5</v>
      </c>
      <c r="M158" s="468"/>
      <c r="N158" s="444"/>
    </row>
    <row r="159" spans="1:14" s="4" customFormat="1" ht="5.0999999999999996" customHeight="1" x14ac:dyDescent="0.2">
      <c r="A159" s="486"/>
      <c r="B159" s="459"/>
      <c r="C159" s="179"/>
      <c r="D159" s="3"/>
      <c r="E159" s="179"/>
      <c r="F159" s="268"/>
      <c r="G159" s="513"/>
      <c r="H159" s="145"/>
      <c r="I159" s="444"/>
      <c r="J159" s="463"/>
      <c r="K159" s="444"/>
      <c r="L159" s="495"/>
      <c r="M159" s="468"/>
      <c r="N159" s="444"/>
    </row>
    <row r="160" spans="1:14" s="4" customFormat="1" ht="12.75" customHeight="1" x14ac:dyDescent="0.2">
      <c r="A160" s="486"/>
      <c r="B160" s="448"/>
      <c r="C160" s="169"/>
      <c r="D160" s="169"/>
      <c r="E160" s="169"/>
      <c r="F160" s="169"/>
      <c r="G160" s="512" t="s">
        <v>278</v>
      </c>
      <c r="H160" s="172"/>
      <c r="I160" s="201"/>
      <c r="J160" s="201"/>
      <c r="K160" s="201"/>
      <c r="L160" s="210"/>
      <c r="M160" s="189">
        <f>SUM(M158:M158)</f>
        <v>0</v>
      </c>
      <c r="N160" s="201"/>
    </row>
    <row r="161" spans="1:14" s="4" customFormat="1" ht="5.0999999999999996" customHeight="1" x14ac:dyDescent="0.2">
      <c r="A161" s="486"/>
      <c r="B161" s="459"/>
      <c r="C161" s="179"/>
      <c r="D161" s="149"/>
      <c r="E161" s="179"/>
      <c r="F161" s="179"/>
      <c r="G161" s="525"/>
      <c r="H161" s="525"/>
      <c r="I161" s="443"/>
      <c r="J161" s="443"/>
      <c r="K161" s="443"/>
      <c r="L161" s="214"/>
      <c r="M161" s="217"/>
      <c r="N161" s="443"/>
    </row>
    <row r="162" spans="1:14" s="4" customFormat="1" ht="12.75" customHeight="1" x14ac:dyDescent="0.2">
      <c r="A162" s="486"/>
      <c r="B162" s="459"/>
      <c r="C162" s="179"/>
      <c r="D162" s="532" t="s">
        <v>244</v>
      </c>
      <c r="E162" s="424" t="s">
        <v>166</v>
      </c>
      <c r="F162" s="424"/>
      <c r="G162" s="424"/>
      <c r="H162" s="424"/>
      <c r="I162" s="416"/>
      <c r="J162" s="416"/>
      <c r="K162" s="416"/>
      <c r="L162" s="416"/>
      <c r="M162" s="416"/>
      <c r="N162" s="416"/>
    </row>
    <row r="163" spans="1:14" s="4" customFormat="1" ht="26.25" customHeight="1" x14ac:dyDescent="0.2">
      <c r="A163" s="486"/>
      <c r="B163" s="459"/>
      <c r="C163" s="179"/>
      <c r="E163" s="522" t="s">
        <v>242</v>
      </c>
      <c r="F163" s="916" t="s">
        <v>524</v>
      </c>
      <c r="G163" s="916"/>
      <c r="H163" s="474"/>
      <c r="I163" s="857" t="s">
        <v>422</v>
      </c>
      <c r="J163" s="444" t="s">
        <v>419</v>
      </c>
      <c r="K163" s="444">
        <v>1</v>
      </c>
      <c r="L163" s="468">
        <v>1</v>
      </c>
      <c r="M163" s="468">
        <v>1</v>
      </c>
      <c r="N163" s="444"/>
    </row>
    <row r="164" spans="1:14" s="4" customFormat="1" x14ac:dyDescent="0.2">
      <c r="A164" s="486"/>
      <c r="B164" s="459"/>
      <c r="C164" s="179"/>
      <c r="E164" s="522"/>
      <c r="F164" s="899" t="s">
        <v>404</v>
      </c>
      <c r="G164" s="899"/>
      <c r="H164" s="474"/>
      <c r="I164" s="857"/>
      <c r="J164" s="444"/>
      <c r="K164" s="444"/>
      <c r="L164" s="468"/>
      <c r="M164" s="468"/>
      <c r="N164" s="444"/>
    </row>
    <row r="165" spans="1:14" s="4" customFormat="1" ht="27.75" customHeight="1" x14ac:dyDescent="0.2">
      <c r="A165" s="486"/>
      <c r="B165" s="459"/>
      <c r="C165" s="179"/>
      <c r="D165" s="179"/>
      <c r="E165" s="179"/>
      <c r="F165" s="915" t="s">
        <v>421</v>
      </c>
      <c r="G165" s="915"/>
      <c r="H165" s="489"/>
      <c r="I165" s="444"/>
      <c r="J165" s="444"/>
      <c r="K165" s="444"/>
      <c r="L165" s="468"/>
      <c r="M165" s="468"/>
      <c r="N165" s="444"/>
    </row>
    <row r="166" spans="1:14" s="4" customFormat="1" ht="5.0999999999999996" customHeight="1" x14ac:dyDescent="0.2">
      <c r="A166" s="486"/>
      <c r="B166" s="459"/>
      <c r="C166" s="179"/>
      <c r="D166" s="179"/>
      <c r="E166" s="179"/>
      <c r="F166" s="488"/>
      <c r="G166" s="488"/>
      <c r="H166" s="489"/>
      <c r="I166" s="444"/>
      <c r="J166" s="444"/>
      <c r="K166" s="444"/>
      <c r="L166" s="468"/>
      <c r="M166" s="468"/>
      <c r="N166" s="444"/>
    </row>
    <row r="167" spans="1:14" s="4" customFormat="1" x14ac:dyDescent="0.2">
      <c r="A167" s="486"/>
      <c r="B167" s="448"/>
      <c r="C167" s="169"/>
      <c r="D167" s="169"/>
      <c r="E167" s="169"/>
      <c r="F167" s="169"/>
      <c r="G167" s="512" t="s">
        <v>278</v>
      </c>
      <c r="H167" s="172"/>
      <c r="I167" s="201"/>
      <c r="J167" s="201"/>
      <c r="K167" s="201"/>
      <c r="L167" s="210"/>
      <c r="M167" s="189">
        <f>SUM(M163:M165)</f>
        <v>1</v>
      </c>
      <c r="N167" s="201"/>
    </row>
    <row r="168" spans="1:14" s="4" customFormat="1" ht="5.0999999999999996" customHeight="1" x14ac:dyDescent="0.2">
      <c r="A168" s="486"/>
      <c r="B168" s="179"/>
      <c r="C168" s="149"/>
      <c r="D168" s="149"/>
      <c r="E168" s="149"/>
      <c r="F168" s="149"/>
      <c r="G168" s="515"/>
      <c r="H168" s="180"/>
      <c r="I168" s="443"/>
      <c r="J168" s="443"/>
      <c r="K168" s="443"/>
      <c r="L168" s="214"/>
      <c r="M168" s="217"/>
      <c r="N168" s="443"/>
    </row>
    <row r="169" spans="1:14" s="4" customFormat="1" ht="38.25" customHeight="1" x14ac:dyDescent="0.2">
      <c r="A169" s="486"/>
      <c r="B169" s="3"/>
      <c r="C169" s="532"/>
      <c r="D169" s="532" t="s">
        <v>245</v>
      </c>
      <c r="E169" s="922" t="s">
        <v>391</v>
      </c>
      <c r="F169" s="922"/>
      <c r="G169" s="922"/>
      <c r="H169" s="493"/>
      <c r="I169" s="444"/>
      <c r="J169" s="444"/>
      <c r="K169" s="444"/>
      <c r="L169" s="468"/>
      <c r="M169" s="468"/>
      <c r="N169" s="444"/>
    </row>
    <row r="170" spans="1:14" s="4" customFormat="1" ht="12.75" customHeight="1" x14ac:dyDescent="0.2">
      <c r="A170" s="486"/>
      <c r="B170" s="459"/>
      <c r="C170" s="179"/>
      <c r="D170" s="3"/>
      <c r="E170" s="179" t="s">
        <v>112</v>
      </c>
      <c r="F170" s="899" t="s">
        <v>162</v>
      </c>
      <c r="G170" s="899"/>
      <c r="H170" s="474"/>
      <c r="I170" s="444"/>
      <c r="J170" s="444"/>
      <c r="K170" s="444"/>
      <c r="L170" s="468"/>
      <c r="M170" s="468"/>
      <c r="N170" s="444"/>
    </row>
    <row r="171" spans="1:14" s="4" customFormat="1" x14ac:dyDescent="0.2">
      <c r="A171" s="486"/>
      <c r="B171" s="459"/>
      <c r="C171" s="179"/>
      <c r="D171" s="3"/>
      <c r="E171" s="179"/>
      <c r="F171" s="268" t="s">
        <v>242</v>
      </c>
      <c r="G171" s="514"/>
      <c r="H171" s="206"/>
      <c r="I171" s="444"/>
      <c r="J171" s="444" t="s">
        <v>530</v>
      </c>
      <c r="K171" s="444"/>
      <c r="L171" s="495">
        <v>5</v>
      </c>
      <c r="M171" s="468"/>
      <c r="N171" s="444"/>
    </row>
    <row r="172" spans="1:14" s="4" customFormat="1" ht="5.0999999999999996" customHeight="1" x14ac:dyDescent="0.2">
      <c r="A172" s="486"/>
      <c r="B172" s="459"/>
      <c r="C172" s="179"/>
      <c r="D172" s="3"/>
      <c r="E172" s="179"/>
      <c r="F172" s="268"/>
      <c r="G172" s="514"/>
      <c r="H172" s="206"/>
      <c r="I172" s="444"/>
      <c r="J172" s="444"/>
      <c r="K172" s="444"/>
      <c r="L172" s="495"/>
      <c r="M172" s="468"/>
      <c r="N172" s="444"/>
    </row>
    <row r="173" spans="1:14" s="4" customFormat="1" x14ac:dyDescent="0.2">
      <c r="A173" s="486"/>
      <c r="B173" s="448"/>
      <c r="C173" s="169"/>
      <c r="D173" s="169"/>
      <c r="E173" s="169"/>
      <c r="F173" s="169"/>
      <c r="G173" s="512" t="s">
        <v>278</v>
      </c>
      <c r="H173" s="172"/>
      <c r="I173" s="201"/>
      <c r="J173" s="201"/>
      <c r="K173" s="201"/>
      <c r="L173" s="210"/>
      <c r="M173" s="189">
        <f>SUM(M171:M171)</f>
        <v>0</v>
      </c>
      <c r="N173" s="201"/>
    </row>
    <row r="174" spans="1:14" s="4" customFormat="1" ht="5.0999999999999996" customHeight="1" x14ac:dyDescent="0.2">
      <c r="A174" s="486"/>
      <c r="B174" s="178"/>
      <c r="C174" s="149"/>
      <c r="D174" s="149"/>
      <c r="E174" s="149"/>
      <c r="F174" s="149"/>
      <c r="G174" s="515"/>
      <c r="H174" s="180"/>
      <c r="I174" s="443"/>
      <c r="J174" s="443"/>
      <c r="K174" s="443"/>
      <c r="L174" s="214"/>
      <c r="M174" s="217"/>
      <c r="N174" s="443"/>
    </row>
    <row r="175" spans="1:14" s="4" customFormat="1" ht="12.75" customHeight="1" x14ac:dyDescent="0.2">
      <c r="A175" s="486"/>
      <c r="B175" s="459"/>
      <c r="C175" s="179"/>
      <c r="D175" s="3"/>
      <c r="E175" s="179" t="s">
        <v>113</v>
      </c>
      <c r="F175" s="899" t="s">
        <v>170</v>
      </c>
      <c r="G175" s="899"/>
      <c r="H175" s="474"/>
      <c r="I175" s="444"/>
      <c r="J175" s="444"/>
      <c r="K175" s="444"/>
      <c r="L175" s="468"/>
      <c r="M175" s="468"/>
      <c r="N175" s="444"/>
    </row>
    <row r="176" spans="1:14" s="4" customFormat="1" x14ac:dyDescent="0.2">
      <c r="A176" s="486"/>
      <c r="B176" s="459"/>
      <c r="C176" s="179"/>
      <c r="D176" s="3"/>
      <c r="E176" s="179"/>
      <c r="F176" s="268" t="s">
        <v>242</v>
      </c>
      <c r="G176" s="514"/>
      <c r="H176" s="206"/>
      <c r="I176" s="444"/>
      <c r="J176" s="444" t="s">
        <v>530</v>
      </c>
      <c r="K176" s="444"/>
      <c r="L176" s="495">
        <v>3</v>
      </c>
      <c r="M176" s="468"/>
      <c r="N176" s="444"/>
    </row>
    <row r="177" spans="1:14" s="4" customFormat="1" ht="5.0999999999999996" customHeight="1" x14ac:dyDescent="0.2">
      <c r="A177" s="486"/>
      <c r="B177" s="459"/>
      <c r="C177" s="179"/>
      <c r="D177" s="3"/>
      <c r="E177" s="179"/>
      <c r="F177" s="268"/>
      <c r="G177" s="514"/>
      <c r="H177" s="206"/>
      <c r="I177" s="444"/>
      <c r="J177" s="444"/>
      <c r="K177" s="444"/>
      <c r="L177" s="495"/>
      <c r="M177" s="468"/>
      <c r="N177" s="444"/>
    </row>
    <row r="178" spans="1:14" s="4" customFormat="1" x14ac:dyDescent="0.2">
      <c r="A178" s="486"/>
      <c r="B178" s="448"/>
      <c r="C178" s="169"/>
      <c r="D178" s="169"/>
      <c r="E178" s="169"/>
      <c r="F178" s="169"/>
      <c r="G178" s="512" t="s">
        <v>278</v>
      </c>
      <c r="H178" s="172"/>
      <c r="I178" s="201"/>
      <c r="J178" s="201"/>
      <c r="K178" s="201"/>
      <c r="L178" s="210"/>
      <c r="M178" s="189">
        <f>SUM(M176:M176)</f>
        <v>0</v>
      </c>
      <c r="N178" s="201"/>
    </row>
    <row r="179" spans="1:14" s="4" customFormat="1" ht="5.0999999999999996" customHeight="1" x14ac:dyDescent="0.2">
      <c r="A179" s="486"/>
      <c r="B179" s="178"/>
      <c r="C179" s="149"/>
      <c r="D179" s="149"/>
      <c r="E179" s="149"/>
      <c r="F179" s="149"/>
      <c r="G179" s="515"/>
      <c r="H179" s="180"/>
      <c r="I179" s="443"/>
      <c r="J179" s="443"/>
      <c r="K179" s="443"/>
      <c r="L179" s="214"/>
      <c r="M179" s="217"/>
      <c r="N179" s="443"/>
    </row>
    <row r="180" spans="1:14" s="4" customFormat="1" ht="39.75" customHeight="1" x14ac:dyDescent="0.2">
      <c r="A180" s="486"/>
      <c r="B180" s="533"/>
      <c r="C180" s="532"/>
      <c r="D180" s="518" t="s">
        <v>523</v>
      </c>
      <c r="E180" s="922" t="s">
        <v>392</v>
      </c>
      <c r="F180" s="922"/>
      <c r="G180" s="922"/>
      <c r="H180" s="493"/>
      <c r="I180" s="444"/>
      <c r="J180" s="444"/>
      <c r="K180" s="444"/>
      <c r="L180" s="468"/>
      <c r="M180" s="468"/>
      <c r="N180" s="444"/>
    </row>
    <row r="181" spans="1:14" s="4" customFormat="1" ht="12.75" customHeight="1" x14ac:dyDescent="0.2">
      <c r="A181" s="486"/>
      <c r="B181" s="459"/>
      <c r="C181" s="179"/>
      <c r="D181" s="3"/>
      <c r="E181" s="179" t="s">
        <v>112</v>
      </c>
      <c r="F181" s="899" t="s">
        <v>162</v>
      </c>
      <c r="G181" s="899"/>
      <c r="H181" s="474"/>
      <c r="I181" s="444"/>
      <c r="J181" s="444"/>
      <c r="K181" s="444"/>
      <c r="L181" s="468"/>
      <c r="M181" s="468"/>
      <c r="N181" s="444"/>
    </row>
    <row r="182" spans="1:14" s="4" customFormat="1" ht="25.5" x14ac:dyDescent="0.2">
      <c r="A182" s="486"/>
      <c r="B182" s="459"/>
      <c r="C182" s="179"/>
      <c r="D182" s="3"/>
      <c r="E182" s="179"/>
      <c r="F182" s="268" t="s">
        <v>242</v>
      </c>
      <c r="G182" s="514"/>
      <c r="H182" s="206"/>
      <c r="I182" s="444"/>
      <c r="J182" s="444" t="s">
        <v>529</v>
      </c>
      <c r="K182" s="444"/>
      <c r="L182" s="468">
        <v>10</v>
      </c>
      <c r="M182" s="468"/>
      <c r="N182" s="444"/>
    </row>
    <row r="183" spans="1:14" s="4" customFormat="1" ht="5.0999999999999996" customHeight="1" x14ac:dyDescent="0.2">
      <c r="A183" s="486"/>
      <c r="B183" s="459"/>
      <c r="C183" s="179"/>
      <c r="D183" s="3"/>
      <c r="E183" s="179"/>
      <c r="F183" s="268"/>
      <c r="G183" s="514"/>
      <c r="H183" s="206"/>
      <c r="I183" s="444"/>
      <c r="J183" s="444"/>
      <c r="K183" s="444"/>
      <c r="L183" s="468"/>
      <c r="M183" s="468"/>
      <c r="N183" s="444"/>
    </row>
    <row r="184" spans="1:14" s="4" customFormat="1" x14ac:dyDescent="0.2">
      <c r="A184" s="486"/>
      <c r="B184" s="448"/>
      <c r="C184" s="169"/>
      <c r="D184" s="169"/>
      <c r="E184" s="169"/>
      <c r="F184" s="169"/>
      <c r="G184" s="512" t="s">
        <v>278</v>
      </c>
      <c r="H184" s="172"/>
      <c r="I184" s="201"/>
      <c r="J184" s="201"/>
      <c r="K184" s="201"/>
      <c r="L184" s="210"/>
      <c r="M184" s="189">
        <f>SUM(M182:M182)</f>
        <v>0</v>
      </c>
      <c r="N184" s="201"/>
    </row>
    <row r="185" spans="1:14" s="4" customFormat="1" ht="5.0999999999999996" customHeight="1" x14ac:dyDescent="0.2">
      <c r="A185" s="486"/>
      <c r="B185" s="178"/>
      <c r="C185" s="149"/>
      <c r="D185" s="149"/>
      <c r="E185" s="149"/>
      <c r="F185" s="149"/>
      <c r="G185" s="515"/>
      <c r="H185" s="180"/>
      <c r="I185" s="443"/>
      <c r="J185" s="443"/>
      <c r="K185" s="443"/>
      <c r="L185" s="214"/>
      <c r="M185" s="217"/>
      <c r="N185" s="443"/>
    </row>
    <row r="186" spans="1:14" s="4" customFormat="1" ht="12.95" customHeight="1" x14ac:dyDescent="0.2">
      <c r="A186" s="486"/>
      <c r="B186" s="459"/>
      <c r="C186" s="179"/>
      <c r="D186" s="3"/>
      <c r="E186" s="179" t="s">
        <v>113</v>
      </c>
      <c r="F186" s="899" t="s">
        <v>170</v>
      </c>
      <c r="G186" s="899"/>
      <c r="H186" s="474"/>
      <c r="I186" s="444"/>
      <c r="J186" s="444"/>
      <c r="K186" s="444"/>
      <c r="L186" s="468"/>
      <c r="M186" s="468"/>
      <c r="N186" s="444"/>
    </row>
    <row r="187" spans="1:14" s="4" customFormat="1" ht="25.5" x14ac:dyDescent="0.2">
      <c r="A187" s="486"/>
      <c r="B187" s="459"/>
      <c r="C187" s="179"/>
      <c r="D187" s="3"/>
      <c r="E187" s="179"/>
      <c r="F187" s="268" t="s">
        <v>242</v>
      </c>
      <c r="G187" s="514"/>
      <c r="H187" s="206"/>
      <c r="I187" s="444"/>
      <c r="J187" s="444" t="s">
        <v>529</v>
      </c>
      <c r="K187" s="444"/>
      <c r="L187" s="468">
        <v>5</v>
      </c>
      <c r="M187" s="468"/>
      <c r="N187" s="444"/>
    </row>
    <row r="188" spans="1:14" s="4" customFormat="1" ht="5.0999999999999996" customHeight="1" x14ac:dyDescent="0.2">
      <c r="A188" s="486"/>
      <c r="B188" s="459"/>
      <c r="C188" s="179"/>
      <c r="D188" s="3"/>
      <c r="E188" s="179"/>
      <c r="F188" s="268"/>
      <c r="G188" s="514"/>
      <c r="H188" s="206"/>
      <c r="I188" s="444"/>
      <c r="J188" s="444"/>
      <c r="K188" s="444"/>
      <c r="L188" s="468"/>
      <c r="M188" s="468"/>
      <c r="N188" s="444"/>
    </row>
    <row r="189" spans="1:14" s="4" customFormat="1" x14ac:dyDescent="0.2">
      <c r="A189" s="486"/>
      <c r="B189" s="448"/>
      <c r="C189" s="169"/>
      <c r="D189" s="169"/>
      <c r="E189" s="169"/>
      <c r="F189" s="169"/>
      <c r="G189" s="512" t="s">
        <v>278</v>
      </c>
      <c r="H189" s="172"/>
      <c r="I189" s="201"/>
      <c r="J189" s="201"/>
      <c r="K189" s="201"/>
      <c r="L189" s="210"/>
      <c r="M189" s="189">
        <f>SUM(M187:M187)</f>
        <v>0</v>
      </c>
      <c r="N189" s="201"/>
    </row>
    <row r="190" spans="1:14" s="4" customFormat="1" ht="5.0999999999999996" customHeight="1" x14ac:dyDescent="0.2">
      <c r="A190" s="486"/>
      <c r="B190" s="179"/>
      <c r="C190" s="149"/>
      <c r="D190" s="149"/>
      <c r="E190" s="149"/>
      <c r="F190" s="149"/>
      <c r="G190" s="515"/>
      <c r="H190" s="180"/>
      <c r="I190" s="443"/>
      <c r="J190" s="443"/>
      <c r="K190" s="443"/>
      <c r="L190" s="214"/>
      <c r="M190" s="217"/>
      <c r="N190" s="443"/>
    </row>
    <row r="191" spans="1:14" s="4" customFormat="1" ht="37.5" customHeight="1" x14ac:dyDescent="0.2">
      <c r="A191" s="486"/>
      <c r="B191" s="518" t="s">
        <v>243</v>
      </c>
      <c r="C191" s="922" t="s">
        <v>393</v>
      </c>
      <c r="D191" s="922"/>
      <c r="E191" s="922"/>
      <c r="F191" s="922"/>
      <c r="G191" s="922"/>
      <c r="H191" s="493"/>
      <c r="I191" s="444"/>
      <c r="J191" s="444"/>
      <c r="K191" s="444"/>
      <c r="L191" s="468"/>
      <c r="M191" s="468"/>
      <c r="N191" s="444"/>
    </row>
    <row r="192" spans="1:14" s="4" customFormat="1" ht="37.5" customHeight="1" x14ac:dyDescent="0.2">
      <c r="A192" s="486"/>
      <c r="B192" s="3"/>
      <c r="C192" s="269" t="s">
        <v>242</v>
      </c>
      <c r="D192" s="916" t="s">
        <v>540</v>
      </c>
      <c r="E192" s="916"/>
      <c r="F192" s="916"/>
      <c r="G192" s="916"/>
      <c r="H192" s="474"/>
      <c r="I192" s="449" t="s">
        <v>542</v>
      </c>
      <c r="J192" s="449" t="s">
        <v>410</v>
      </c>
      <c r="K192" s="278">
        <v>1</v>
      </c>
      <c r="L192" s="286">
        <v>2</v>
      </c>
      <c r="M192" s="285">
        <f>L192*60%</f>
        <v>1.2</v>
      </c>
      <c r="N192" s="444"/>
    </row>
    <row r="193" spans="1:14" s="4" customFormat="1" x14ac:dyDescent="0.2">
      <c r="A193" s="486"/>
      <c r="B193" s="459"/>
      <c r="C193" s="179"/>
      <c r="D193" s="899" t="s">
        <v>541</v>
      </c>
      <c r="E193" s="899"/>
      <c r="F193" s="899"/>
      <c r="G193" s="899"/>
      <c r="H193" s="474"/>
      <c r="I193" s="444"/>
      <c r="J193" s="444"/>
      <c r="K193" s="444"/>
      <c r="L193" s="468"/>
      <c r="M193" s="468"/>
      <c r="N193" s="444"/>
    </row>
    <row r="194" spans="1:14" s="4" customFormat="1" ht="5.0999999999999996" customHeight="1" x14ac:dyDescent="0.2">
      <c r="A194" s="486"/>
      <c r="B194" s="459"/>
      <c r="C194" s="179"/>
      <c r="D194" s="473"/>
      <c r="E194" s="473"/>
      <c r="F194" s="473"/>
      <c r="G194" s="473"/>
      <c r="H194" s="474"/>
      <c r="I194" s="444"/>
      <c r="J194" s="444"/>
      <c r="K194" s="444"/>
      <c r="L194" s="468"/>
      <c r="M194" s="468"/>
      <c r="N194" s="444"/>
    </row>
    <row r="195" spans="1:14" s="4" customFormat="1" x14ac:dyDescent="0.2">
      <c r="A195" s="487"/>
      <c r="B195" s="448"/>
      <c r="C195" s="169"/>
      <c r="D195" s="169"/>
      <c r="E195" s="169"/>
      <c r="F195" s="169"/>
      <c r="G195" s="512" t="s">
        <v>278</v>
      </c>
      <c r="H195" s="172"/>
      <c r="I195" s="201"/>
      <c r="J195" s="201"/>
      <c r="K195" s="201"/>
      <c r="L195" s="210"/>
      <c r="M195" s="189">
        <f>SUM(M192:M193)</f>
        <v>1.2</v>
      </c>
      <c r="N195" s="201"/>
    </row>
    <row r="196" spans="1:14" s="4" customFormat="1" ht="5.0999999999999996" customHeight="1" x14ac:dyDescent="0.2">
      <c r="A196" s="485"/>
      <c r="B196" s="178"/>
      <c r="C196" s="149"/>
      <c r="D196" s="149"/>
      <c r="E196" s="149"/>
      <c r="F196" s="149"/>
      <c r="G196" s="515"/>
      <c r="H196" s="180"/>
      <c r="I196" s="443"/>
      <c r="J196" s="443"/>
      <c r="K196" s="443"/>
      <c r="L196" s="214"/>
      <c r="M196" s="217"/>
      <c r="N196" s="443"/>
    </row>
    <row r="197" spans="1:14" s="4" customFormat="1" ht="25.5" customHeight="1" x14ac:dyDescent="0.2">
      <c r="A197" s="486" t="s">
        <v>24</v>
      </c>
      <c r="B197" s="923" t="s">
        <v>370</v>
      </c>
      <c r="C197" s="922"/>
      <c r="D197" s="922"/>
      <c r="E197" s="922"/>
      <c r="F197" s="922"/>
      <c r="G197" s="922"/>
      <c r="H197" s="493"/>
      <c r="I197" s="444"/>
      <c r="J197" s="444"/>
      <c r="K197" s="444"/>
      <c r="L197" s="468"/>
      <c r="M197" s="468"/>
      <c r="N197" s="444"/>
    </row>
    <row r="198" spans="1:14" s="4" customFormat="1" ht="26.25" customHeight="1" x14ac:dyDescent="0.2">
      <c r="A198" s="444"/>
      <c r="B198" s="269" t="s">
        <v>242</v>
      </c>
      <c r="C198" s="916" t="s">
        <v>532</v>
      </c>
      <c r="D198" s="916"/>
      <c r="E198" s="916"/>
      <c r="F198" s="916"/>
      <c r="G198" s="916"/>
      <c r="H198" s="474"/>
      <c r="I198" s="444"/>
      <c r="J198" s="444" t="s">
        <v>410</v>
      </c>
      <c r="K198" s="444"/>
      <c r="L198" s="468">
        <v>15</v>
      </c>
      <c r="M198" s="468"/>
      <c r="N198" s="444"/>
    </row>
    <row r="199" spans="1:14" s="4" customFormat="1" x14ac:dyDescent="0.2">
      <c r="A199" s="444"/>
      <c r="B199" s="459"/>
      <c r="C199" s="4" t="s">
        <v>531</v>
      </c>
      <c r="D199" s="3"/>
      <c r="E199" s="179"/>
      <c r="F199" s="179"/>
      <c r="G199" s="284"/>
      <c r="H199" s="145"/>
      <c r="I199" s="444"/>
      <c r="J199" s="444"/>
      <c r="K199" s="444"/>
      <c r="L199" s="468"/>
      <c r="M199" s="468"/>
      <c r="N199" s="444"/>
    </row>
    <row r="200" spans="1:14" s="4" customFormat="1" x14ac:dyDescent="0.2">
      <c r="A200" s="444"/>
      <c r="B200" s="459"/>
      <c r="C200" s="4" t="s">
        <v>394</v>
      </c>
      <c r="D200" s="3"/>
      <c r="E200" s="179"/>
      <c r="F200" s="179"/>
      <c r="G200" s="284"/>
      <c r="H200" s="145"/>
      <c r="I200" s="444"/>
      <c r="J200" s="444"/>
      <c r="K200" s="444"/>
      <c r="L200" s="468"/>
      <c r="M200" s="468"/>
      <c r="N200" s="444"/>
    </row>
    <row r="201" spans="1:14" s="4" customFormat="1" ht="5.0999999999999996" customHeight="1" x14ac:dyDescent="0.2">
      <c r="A201" s="444"/>
      <c r="B201" s="202"/>
      <c r="C201" s="333"/>
      <c r="D201" s="333"/>
      <c r="E201" s="333"/>
      <c r="F201" s="333"/>
      <c r="G201" s="513"/>
      <c r="H201" s="177"/>
      <c r="I201" s="447"/>
      <c r="J201" s="447"/>
      <c r="K201" s="447"/>
      <c r="L201" s="469"/>
      <c r="M201" s="469"/>
      <c r="N201" s="447"/>
    </row>
    <row r="202" spans="1:14" s="4" customFormat="1" x14ac:dyDescent="0.2">
      <c r="A202" s="444"/>
      <c r="B202" s="178"/>
      <c r="C202" s="149"/>
      <c r="D202" s="149"/>
      <c r="E202" s="149"/>
      <c r="F202" s="149"/>
      <c r="G202" s="515" t="s">
        <v>278</v>
      </c>
      <c r="H202" s="180"/>
      <c r="I202" s="443"/>
      <c r="J202" s="443"/>
      <c r="K202" s="443"/>
      <c r="L202" s="214"/>
      <c r="M202" s="217">
        <f>SUM(M198:M201)</f>
        <v>0</v>
      </c>
      <c r="N202" s="443"/>
    </row>
    <row r="203" spans="1:14" s="4" customFormat="1" ht="5.0999999999999996" customHeight="1" x14ac:dyDescent="0.2">
      <c r="A203" s="443"/>
      <c r="B203" s="178"/>
      <c r="C203" s="149"/>
      <c r="D203" s="149"/>
      <c r="E203" s="149"/>
      <c r="F203" s="149"/>
      <c r="G203" s="515"/>
      <c r="H203" s="180"/>
      <c r="I203" s="443"/>
      <c r="J203" s="443"/>
      <c r="K203" s="443"/>
      <c r="L203" s="214"/>
      <c r="M203" s="217"/>
      <c r="N203" s="443"/>
    </row>
    <row r="204" spans="1:14" s="4" customFormat="1" ht="26.25" customHeight="1" x14ac:dyDescent="0.2">
      <c r="A204" s="486" t="s">
        <v>108</v>
      </c>
      <c r="B204" s="923" t="s">
        <v>371</v>
      </c>
      <c r="C204" s="922"/>
      <c r="D204" s="922"/>
      <c r="E204" s="922"/>
      <c r="F204" s="922"/>
      <c r="G204" s="922"/>
      <c r="H204" s="493"/>
      <c r="I204" s="444"/>
      <c r="J204" s="444"/>
      <c r="K204" s="444"/>
      <c r="L204" s="468"/>
      <c r="M204" s="468"/>
      <c r="N204" s="444"/>
    </row>
    <row r="205" spans="1:14" s="4" customFormat="1" ht="27" customHeight="1" x14ac:dyDescent="0.2">
      <c r="A205" s="444"/>
      <c r="B205" s="269" t="s">
        <v>242</v>
      </c>
      <c r="C205" s="916" t="s">
        <v>532</v>
      </c>
      <c r="D205" s="916"/>
      <c r="E205" s="916"/>
      <c r="F205" s="916"/>
      <c r="G205" s="916"/>
      <c r="H205" s="474"/>
      <c r="I205" s="444"/>
      <c r="J205" s="444" t="s">
        <v>410</v>
      </c>
      <c r="K205" s="444"/>
      <c r="L205" s="468">
        <v>10</v>
      </c>
      <c r="M205" s="468"/>
      <c r="N205" s="444"/>
    </row>
    <row r="206" spans="1:14" s="4" customFormat="1" x14ac:dyDescent="0.2">
      <c r="A206" s="444"/>
      <c r="B206" s="459"/>
      <c r="C206" s="523" t="s">
        <v>531</v>
      </c>
      <c r="D206" s="523"/>
      <c r="E206" s="523"/>
      <c r="F206" s="523"/>
      <c r="G206" s="523"/>
      <c r="H206" s="524"/>
      <c r="I206" s="444"/>
      <c r="J206" s="444"/>
      <c r="K206" s="444"/>
      <c r="L206" s="468"/>
      <c r="M206" s="468"/>
      <c r="N206" s="444"/>
    </row>
    <row r="207" spans="1:14" s="4" customFormat="1" x14ac:dyDescent="0.2">
      <c r="A207" s="444"/>
      <c r="B207" s="459"/>
      <c r="C207" s="523" t="s">
        <v>394</v>
      </c>
      <c r="D207" s="523"/>
      <c r="E207" s="179"/>
      <c r="F207" s="179"/>
      <c r="G207" s="284"/>
      <c r="H207" s="145"/>
      <c r="I207" s="444"/>
      <c r="J207" s="444"/>
      <c r="K207" s="444"/>
      <c r="L207" s="468"/>
      <c r="M207" s="468"/>
      <c r="N207" s="444"/>
    </row>
    <row r="208" spans="1:14" s="4" customFormat="1" ht="5.0999999999999996" customHeight="1" x14ac:dyDescent="0.2">
      <c r="A208" s="444"/>
      <c r="B208" s="202"/>
      <c r="C208" s="333"/>
      <c r="D208" s="333"/>
      <c r="E208" s="333"/>
      <c r="F208" s="333"/>
      <c r="G208" s="513"/>
      <c r="H208" s="177"/>
      <c r="I208" s="447"/>
      <c r="J208" s="447"/>
      <c r="K208" s="447"/>
      <c r="L208" s="469"/>
      <c r="M208" s="469"/>
      <c r="N208" s="447"/>
    </row>
    <row r="209" spans="1:19" s="4" customFormat="1" x14ac:dyDescent="0.2">
      <c r="A209" s="444"/>
      <c r="B209" s="448"/>
      <c r="C209" s="169"/>
      <c r="D209" s="169"/>
      <c r="E209" s="169"/>
      <c r="F209" s="169"/>
      <c r="G209" s="512" t="s">
        <v>278</v>
      </c>
      <c r="H209" s="172"/>
      <c r="I209" s="201"/>
      <c r="J209" s="201"/>
      <c r="K209" s="201"/>
      <c r="L209" s="210"/>
      <c r="M209" s="189">
        <f>SUM(M205:M208)</f>
        <v>0</v>
      </c>
      <c r="N209" s="201"/>
    </row>
    <row r="210" spans="1:19" s="4" customFormat="1" ht="5.0999999999999996" customHeight="1" x14ac:dyDescent="0.2">
      <c r="A210" s="443"/>
      <c r="B210" s="178"/>
      <c r="C210" s="149"/>
      <c r="D210" s="149"/>
      <c r="E210" s="149"/>
      <c r="F210" s="149"/>
      <c r="G210" s="515"/>
      <c r="H210" s="180"/>
      <c r="I210" s="443"/>
      <c r="J210" s="443"/>
      <c r="K210" s="443"/>
      <c r="L210" s="214"/>
      <c r="M210" s="217"/>
      <c r="N210" s="443"/>
    </row>
    <row r="211" spans="1:19" s="4" customFormat="1" ht="25.5" customHeight="1" x14ac:dyDescent="0.2">
      <c r="A211" s="486" t="s">
        <v>120</v>
      </c>
      <c r="B211" s="933" t="s">
        <v>372</v>
      </c>
      <c r="C211" s="934"/>
      <c r="D211" s="934"/>
      <c r="E211" s="934"/>
      <c r="F211" s="934"/>
      <c r="G211" s="934"/>
      <c r="H211" s="493"/>
      <c r="I211" s="444"/>
      <c r="J211" s="444"/>
      <c r="K211" s="444"/>
      <c r="L211" s="468"/>
      <c r="M211" s="468"/>
      <c r="N211" s="444"/>
    </row>
    <row r="212" spans="1:19" s="4" customFormat="1" ht="12.75" customHeight="1" x14ac:dyDescent="0.2">
      <c r="A212" s="444"/>
      <c r="B212" s="179" t="s">
        <v>375</v>
      </c>
      <c r="C212" s="865" t="s">
        <v>386</v>
      </c>
      <c r="D212" s="865"/>
      <c r="E212" s="865"/>
      <c r="F212" s="865"/>
      <c r="G212" s="865"/>
      <c r="H212" s="471"/>
      <c r="I212" s="444"/>
      <c r="J212" s="444"/>
      <c r="K212" s="444"/>
      <c r="L212" s="468"/>
      <c r="M212" s="468"/>
      <c r="N212" s="444"/>
    </row>
    <row r="213" spans="1:19" s="4" customFormat="1" ht="51" customHeight="1" x14ac:dyDescent="0.2">
      <c r="A213" s="444"/>
      <c r="B213" s="459"/>
      <c r="C213" s="269" t="s">
        <v>242</v>
      </c>
      <c r="D213" s="921" t="s">
        <v>561</v>
      </c>
      <c r="E213" s="921"/>
      <c r="F213" s="921"/>
      <c r="G213" s="921"/>
      <c r="H213" s="484"/>
      <c r="I213" s="857" t="s">
        <v>534</v>
      </c>
      <c r="J213" s="617" t="s">
        <v>535</v>
      </c>
      <c r="K213" s="620">
        <v>1</v>
      </c>
      <c r="L213" s="619">
        <v>60</v>
      </c>
      <c r="M213" s="621">
        <v>35</v>
      </c>
      <c r="N213" s="617" t="s">
        <v>689</v>
      </c>
      <c r="P213" s="910" t="s">
        <v>538</v>
      </c>
      <c r="Q213" s="910"/>
      <c r="R213" s="910"/>
      <c r="S213" s="910"/>
    </row>
    <row r="214" spans="1:19" s="4" customFormat="1" ht="12.75" customHeight="1" x14ac:dyDescent="0.2">
      <c r="A214" s="444"/>
      <c r="B214" s="459"/>
      <c r="C214" s="179"/>
      <c r="D214" s="858" t="s">
        <v>533</v>
      </c>
      <c r="E214" s="858"/>
      <c r="F214" s="858"/>
      <c r="G214" s="858"/>
      <c r="H214" s="482"/>
      <c r="I214" s="857"/>
      <c r="J214" s="617"/>
      <c r="K214" s="620"/>
      <c r="L214" s="617"/>
      <c r="M214" s="635"/>
      <c r="N214" s="617"/>
      <c r="Q214" s="179"/>
      <c r="R214" s="179"/>
      <c r="S214" s="284"/>
    </row>
    <row r="215" spans="1:19" s="4" customFormat="1" ht="12.75" customHeight="1" x14ac:dyDescent="0.2">
      <c r="A215" s="444"/>
      <c r="B215" s="459"/>
      <c r="C215" s="179"/>
      <c r="D215" s="865" t="s">
        <v>395</v>
      </c>
      <c r="E215" s="865"/>
      <c r="F215" s="865"/>
      <c r="G215" s="865"/>
      <c r="H215" s="471"/>
      <c r="I215" s="444"/>
      <c r="J215" s="444"/>
      <c r="K215" s="444"/>
      <c r="L215" s="468"/>
      <c r="M215" s="468"/>
      <c r="N215" s="444"/>
      <c r="Q215" s="179"/>
      <c r="R215" s="179"/>
      <c r="S215" s="284"/>
    </row>
    <row r="216" spans="1:19" s="4" customFormat="1" ht="5.0999999999999996" customHeight="1" x14ac:dyDescent="0.2">
      <c r="A216" s="444"/>
      <c r="B216" s="459"/>
      <c r="C216" s="179"/>
      <c r="D216" s="479"/>
      <c r="E216" s="479"/>
      <c r="F216" s="479"/>
      <c r="G216" s="479"/>
      <c r="H216" s="471"/>
      <c r="I216" s="444"/>
      <c r="J216" s="444"/>
      <c r="K216" s="444"/>
      <c r="L216" s="468"/>
      <c r="M216" s="468"/>
      <c r="N216" s="444"/>
      <c r="Q216" s="179"/>
      <c r="R216" s="179"/>
      <c r="S216" s="284"/>
    </row>
    <row r="217" spans="1:19" s="4" customFormat="1" x14ac:dyDescent="0.2">
      <c r="A217" s="444"/>
      <c r="B217" s="448"/>
      <c r="C217" s="169"/>
      <c r="D217" s="169"/>
      <c r="E217" s="169"/>
      <c r="F217" s="169"/>
      <c r="G217" s="512" t="s">
        <v>278</v>
      </c>
      <c r="H217" s="172"/>
      <c r="I217" s="201"/>
      <c r="J217" s="201"/>
      <c r="K217" s="201"/>
      <c r="L217" s="210"/>
      <c r="M217" s="189">
        <f>SUM(M213:M215)</f>
        <v>35</v>
      </c>
      <c r="N217" s="201"/>
    </row>
    <row r="218" spans="1:19" s="4" customFormat="1" ht="5.0999999999999996" customHeight="1" x14ac:dyDescent="0.2">
      <c r="A218" s="444"/>
      <c r="B218" s="178"/>
      <c r="C218" s="149"/>
      <c r="D218" s="149"/>
      <c r="E218" s="149"/>
      <c r="F218" s="149"/>
      <c r="G218" s="515"/>
      <c r="H218" s="180"/>
      <c r="I218" s="443"/>
      <c r="J218" s="443"/>
      <c r="K218" s="443"/>
      <c r="L218" s="214"/>
      <c r="M218" s="217"/>
      <c r="N218" s="443"/>
    </row>
    <row r="219" spans="1:19" s="4" customFormat="1" ht="12.75" customHeight="1" x14ac:dyDescent="0.2">
      <c r="A219" s="444"/>
      <c r="B219" s="179" t="s">
        <v>376</v>
      </c>
      <c r="C219" s="865" t="s">
        <v>387</v>
      </c>
      <c r="D219" s="865"/>
      <c r="E219" s="865"/>
      <c r="F219" s="865"/>
      <c r="G219" s="865"/>
      <c r="H219" s="471"/>
      <c r="I219" s="444"/>
      <c r="J219" s="444"/>
      <c r="K219" s="444"/>
      <c r="L219" s="468"/>
      <c r="M219" s="468"/>
      <c r="N219" s="444"/>
    </row>
    <row r="220" spans="1:19" s="4" customFormat="1" ht="50.25" customHeight="1" x14ac:dyDescent="0.2">
      <c r="A220" s="444"/>
      <c r="B220" s="459"/>
      <c r="C220" s="269" t="s">
        <v>242</v>
      </c>
      <c r="D220" s="921" t="s">
        <v>537</v>
      </c>
      <c r="E220" s="921"/>
      <c r="F220" s="921"/>
      <c r="G220" s="921"/>
      <c r="H220" s="484"/>
      <c r="I220" s="857" t="s">
        <v>534</v>
      </c>
      <c r="J220" s="617" t="s">
        <v>535</v>
      </c>
      <c r="K220" s="620">
        <v>1</v>
      </c>
      <c r="L220" s="626">
        <v>50</v>
      </c>
      <c r="M220" s="627">
        <v>35</v>
      </c>
      <c r="N220" s="617" t="s">
        <v>689</v>
      </c>
    </row>
    <row r="221" spans="1:19" s="4" customFormat="1" ht="12.75" customHeight="1" x14ac:dyDescent="0.2">
      <c r="A221" s="444"/>
      <c r="B221" s="459"/>
      <c r="C221" s="179"/>
      <c r="D221" s="920" t="s">
        <v>536</v>
      </c>
      <c r="E221" s="920"/>
      <c r="F221" s="920"/>
      <c r="G221" s="920"/>
      <c r="H221" s="500"/>
      <c r="I221" s="857"/>
      <c r="J221" s="617"/>
      <c r="K221" s="620"/>
      <c r="L221" s="617"/>
      <c r="M221" s="635"/>
      <c r="N221" s="617"/>
    </row>
    <row r="222" spans="1:19" s="4" customFormat="1" ht="12.75" customHeight="1" x14ac:dyDescent="0.2">
      <c r="A222" s="444"/>
      <c r="B222" s="459"/>
      <c r="C222" s="179"/>
      <c r="D222" s="865" t="s">
        <v>395</v>
      </c>
      <c r="E222" s="865"/>
      <c r="F222" s="865"/>
      <c r="G222" s="865"/>
      <c r="H222" s="471"/>
      <c r="I222" s="444"/>
      <c r="J222" s="444"/>
      <c r="K222" s="444"/>
      <c r="L222" s="468"/>
      <c r="M222" s="468"/>
      <c r="N222" s="444"/>
    </row>
    <row r="223" spans="1:19" s="4" customFormat="1" ht="5.0999999999999996" customHeight="1" x14ac:dyDescent="0.2">
      <c r="A223" s="444"/>
      <c r="B223" s="459"/>
      <c r="C223" s="179"/>
      <c r="D223" s="479"/>
      <c r="E223" s="479"/>
      <c r="F223" s="479"/>
      <c r="G223" s="479"/>
      <c r="H223" s="471"/>
      <c r="I223" s="444"/>
      <c r="J223" s="444"/>
      <c r="K223" s="444"/>
      <c r="L223" s="468"/>
      <c r="M223" s="468"/>
      <c r="N223" s="444"/>
    </row>
    <row r="224" spans="1:19" s="4" customFormat="1" x14ac:dyDescent="0.2">
      <c r="A224" s="444"/>
      <c r="B224" s="448"/>
      <c r="C224" s="169"/>
      <c r="D224" s="169"/>
      <c r="E224" s="169"/>
      <c r="F224" s="169"/>
      <c r="G224" s="512" t="s">
        <v>278</v>
      </c>
      <c r="H224" s="172"/>
      <c r="I224" s="201"/>
      <c r="J224" s="201"/>
      <c r="K224" s="201"/>
      <c r="L224" s="210"/>
      <c r="M224" s="189">
        <f>SUM(M220:M222)</f>
        <v>35</v>
      </c>
      <c r="N224" s="201"/>
    </row>
    <row r="225" spans="1:19" s="4" customFormat="1" ht="5.0999999999999996" customHeight="1" x14ac:dyDescent="0.2">
      <c r="A225" s="617"/>
      <c r="B225" s="178"/>
      <c r="C225" s="149"/>
      <c r="D225" s="149"/>
      <c r="E225" s="149"/>
      <c r="F225" s="149"/>
      <c r="G225" s="515"/>
      <c r="H225" s="180"/>
      <c r="I225" s="617"/>
      <c r="J225" s="617"/>
      <c r="K225" s="617"/>
      <c r="L225" s="619"/>
      <c r="M225" s="527"/>
      <c r="N225" s="617"/>
    </row>
    <row r="226" spans="1:19" s="4" customFormat="1" ht="12.75" customHeight="1" x14ac:dyDescent="0.2">
      <c r="A226" s="617"/>
      <c r="B226" s="615" t="s">
        <v>384</v>
      </c>
      <c r="C226" s="865" t="s">
        <v>686</v>
      </c>
      <c r="D226" s="865"/>
      <c r="E226" s="865"/>
      <c r="F226" s="865"/>
      <c r="G226" s="865"/>
      <c r="H226" s="611"/>
      <c r="I226" s="617"/>
      <c r="J226" s="617"/>
      <c r="K226" s="617"/>
      <c r="L226" s="619"/>
      <c r="M226" s="619"/>
      <c r="N226" s="617"/>
    </row>
    <row r="227" spans="1:19" s="4" customFormat="1" ht="51" customHeight="1" x14ac:dyDescent="0.2">
      <c r="A227" s="617"/>
      <c r="B227" s="614"/>
      <c r="C227" s="269" t="s">
        <v>242</v>
      </c>
      <c r="D227" s="921"/>
      <c r="E227" s="921"/>
      <c r="F227" s="921"/>
      <c r="G227" s="921"/>
      <c r="H227" s="612"/>
      <c r="I227" s="857" t="s">
        <v>534</v>
      </c>
      <c r="J227" s="617" t="s">
        <v>535</v>
      </c>
      <c r="K227" s="620">
        <v>1</v>
      </c>
      <c r="L227" s="619">
        <v>40</v>
      </c>
      <c r="M227" s="621"/>
      <c r="N227" s="857" t="s">
        <v>687</v>
      </c>
      <c r="P227" s="910" t="s">
        <v>538</v>
      </c>
      <c r="Q227" s="910"/>
      <c r="R227" s="910"/>
      <c r="S227" s="910"/>
    </row>
    <row r="228" spans="1:19" s="4" customFormat="1" ht="12.75" customHeight="1" x14ac:dyDescent="0.2">
      <c r="A228" s="617"/>
      <c r="B228" s="614"/>
      <c r="C228" s="615"/>
      <c r="D228" s="858"/>
      <c r="E228" s="858"/>
      <c r="F228" s="858"/>
      <c r="G228" s="858"/>
      <c r="H228" s="622"/>
      <c r="I228" s="857"/>
      <c r="J228" s="617"/>
      <c r="K228" s="620"/>
      <c r="L228" s="617"/>
      <c r="M228" s="635"/>
      <c r="N228" s="857"/>
      <c r="Q228" s="615"/>
      <c r="R228" s="615"/>
      <c r="S228" s="623"/>
    </row>
    <row r="229" spans="1:19" s="4" customFormat="1" ht="12.75" customHeight="1" x14ac:dyDescent="0.2">
      <c r="A229" s="617"/>
      <c r="B229" s="614"/>
      <c r="C229" s="615"/>
      <c r="D229" s="865" t="s">
        <v>395</v>
      </c>
      <c r="E229" s="865"/>
      <c r="F229" s="865"/>
      <c r="G229" s="865"/>
      <c r="H229" s="611"/>
      <c r="I229" s="617"/>
      <c r="J229" s="617"/>
      <c r="K229" s="617"/>
      <c r="L229" s="619"/>
      <c r="M229" s="619"/>
      <c r="N229" s="617"/>
      <c r="Q229" s="615"/>
      <c r="R229" s="615"/>
      <c r="S229" s="623"/>
    </row>
    <row r="230" spans="1:19" s="4" customFormat="1" ht="5.0999999999999996" customHeight="1" x14ac:dyDescent="0.2">
      <c r="A230" s="617"/>
      <c r="B230" s="614"/>
      <c r="C230" s="615"/>
      <c r="D230" s="624"/>
      <c r="E230" s="624"/>
      <c r="F230" s="624"/>
      <c r="G230" s="624"/>
      <c r="H230" s="611"/>
      <c r="I230" s="617"/>
      <c r="J230" s="617"/>
      <c r="K230" s="617"/>
      <c r="L230" s="619"/>
      <c r="M230" s="619"/>
      <c r="N230" s="617"/>
      <c r="Q230" s="615"/>
      <c r="R230" s="615"/>
      <c r="S230" s="623"/>
    </row>
    <row r="231" spans="1:19" s="4" customFormat="1" x14ac:dyDescent="0.2">
      <c r="A231" s="617"/>
      <c r="B231" s="618"/>
      <c r="C231" s="169"/>
      <c r="D231" s="169"/>
      <c r="E231" s="169"/>
      <c r="F231" s="169"/>
      <c r="G231" s="512" t="s">
        <v>278</v>
      </c>
      <c r="H231" s="172"/>
      <c r="I231" s="201"/>
      <c r="J231" s="201"/>
      <c r="K231" s="201"/>
      <c r="L231" s="210"/>
      <c r="M231" s="189">
        <f>SUM(M227:M229)</f>
        <v>0</v>
      </c>
      <c r="N231" s="201"/>
    </row>
    <row r="232" spans="1:19" s="4" customFormat="1" ht="5.0999999999999996" customHeight="1" x14ac:dyDescent="0.2">
      <c r="A232" s="617"/>
      <c r="B232" s="178"/>
      <c r="C232" s="149"/>
      <c r="D232" s="149"/>
      <c r="E232" s="149"/>
      <c r="F232" s="149"/>
      <c r="G232" s="515"/>
      <c r="H232" s="180"/>
      <c r="I232" s="625"/>
      <c r="J232" s="625"/>
      <c r="K232" s="625"/>
      <c r="L232" s="214"/>
      <c r="M232" s="217"/>
      <c r="N232" s="625"/>
    </row>
    <row r="233" spans="1:19" s="4" customFormat="1" ht="12.75" customHeight="1" x14ac:dyDescent="0.2">
      <c r="A233" s="617"/>
      <c r="B233" s="615" t="s">
        <v>688</v>
      </c>
      <c r="C233" s="865" t="s">
        <v>387</v>
      </c>
      <c r="D233" s="865"/>
      <c r="E233" s="865"/>
      <c r="F233" s="865"/>
      <c r="G233" s="865"/>
      <c r="H233" s="611"/>
      <c r="I233" s="617"/>
      <c r="J233" s="617"/>
      <c r="K233" s="617"/>
      <c r="L233" s="619"/>
      <c r="M233" s="619"/>
      <c r="N233" s="617"/>
    </row>
    <row r="234" spans="1:19" s="4" customFormat="1" ht="50.25" customHeight="1" x14ac:dyDescent="0.2">
      <c r="A234" s="617"/>
      <c r="B234" s="614"/>
      <c r="C234" s="269" t="s">
        <v>242</v>
      </c>
      <c r="D234" s="921"/>
      <c r="E234" s="921"/>
      <c r="F234" s="921"/>
      <c r="G234" s="921"/>
      <c r="H234" s="612"/>
      <c r="I234" s="857" t="s">
        <v>534</v>
      </c>
      <c r="J234" s="617" t="s">
        <v>535</v>
      </c>
      <c r="K234" s="620">
        <v>1</v>
      </c>
      <c r="L234" s="626">
        <v>30</v>
      </c>
      <c r="M234" s="627"/>
      <c r="N234" s="617" t="s">
        <v>689</v>
      </c>
    </row>
    <row r="235" spans="1:19" s="4" customFormat="1" ht="12.75" customHeight="1" x14ac:dyDescent="0.2">
      <c r="A235" s="617"/>
      <c r="B235" s="614"/>
      <c r="C235" s="615"/>
      <c r="D235" s="920"/>
      <c r="E235" s="920"/>
      <c r="F235" s="920"/>
      <c r="G235" s="920"/>
      <c r="H235" s="500"/>
      <c r="I235" s="857"/>
      <c r="J235" s="617"/>
      <c r="K235" s="620"/>
      <c r="L235" s="617"/>
      <c r="M235" s="635"/>
      <c r="N235" s="617"/>
    </row>
    <row r="236" spans="1:19" s="4" customFormat="1" ht="12.75" customHeight="1" x14ac:dyDescent="0.2">
      <c r="A236" s="617"/>
      <c r="B236" s="614"/>
      <c r="C236" s="615"/>
      <c r="D236" s="865" t="s">
        <v>395</v>
      </c>
      <c r="E236" s="865"/>
      <c r="F236" s="865"/>
      <c r="G236" s="865"/>
      <c r="H236" s="611"/>
      <c r="I236" s="617"/>
      <c r="J236" s="617"/>
      <c r="K236" s="617"/>
      <c r="L236" s="619"/>
      <c r="M236" s="619"/>
      <c r="N236" s="617"/>
    </row>
    <row r="237" spans="1:19" s="4" customFormat="1" ht="5.0999999999999996" customHeight="1" x14ac:dyDescent="0.2">
      <c r="A237" s="617"/>
      <c r="B237" s="614"/>
      <c r="C237" s="615"/>
      <c r="D237" s="624"/>
      <c r="E237" s="624"/>
      <c r="F237" s="624"/>
      <c r="G237" s="624"/>
      <c r="H237" s="611"/>
      <c r="I237" s="617"/>
      <c r="J237" s="617"/>
      <c r="K237" s="617"/>
      <c r="L237" s="619"/>
      <c r="M237" s="619"/>
      <c r="N237" s="617"/>
    </row>
    <row r="238" spans="1:19" s="4" customFormat="1" x14ac:dyDescent="0.2">
      <c r="A238" s="617"/>
      <c r="B238" s="618"/>
      <c r="C238" s="169"/>
      <c r="D238" s="169"/>
      <c r="E238" s="169"/>
      <c r="F238" s="169"/>
      <c r="G238" s="512" t="s">
        <v>278</v>
      </c>
      <c r="H238" s="172"/>
      <c r="I238" s="201"/>
      <c r="J238" s="201"/>
      <c r="K238" s="201"/>
      <c r="L238" s="210"/>
      <c r="M238" s="189">
        <f>SUM(M234:M236)</f>
        <v>0</v>
      </c>
      <c r="N238" s="201"/>
    </row>
    <row r="239" spans="1:19" s="4" customFormat="1" ht="5.0999999999999996" customHeight="1" x14ac:dyDescent="0.2">
      <c r="A239" s="617"/>
      <c r="B239" s="178"/>
      <c r="C239" s="149"/>
      <c r="D239" s="149"/>
      <c r="E239" s="149"/>
      <c r="F239" s="149"/>
      <c r="G239" s="515"/>
      <c r="H239" s="180"/>
      <c r="I239" s="617"/>
      <c r="J239" s="617"/>
      <c r="K239" s="617"/>
      <c r="L239" s="619"/>
      <c r="M239" s="527"/>
      <c r="N239" s="617"/>
    </row>
    <row r="240" spans="1:19" s="4" customFormat="1" ht="12.75" customHeight="1" x14ac:dyDescent="0.2">
      <c r="A240" s="617"/>
      <c r="B240" s="615" t="s">
        <v>690</v>
      </c>
      <c r="C240" s="865" t="s">
        <v>691</v>
      </c>
      <c r="D240" s="865"/>
      <c r="E240" s="865"/>
      <c r="F240" s="865"/>
      <c r="G240" s="865"/>
      <c r="H240" s="611"/>
      <c r="I240" s="617"/>
      <c r="J240" s="617"/>
      <c r="K240" s="617"/>
      <c r="L240" s="619"/>
      <c r="M240" s="619"/>
      <c r="N240" s="617"/>
    </row>
    <row r="241" spans="1:19" s="4" customFormat="1" ht="51" customHeight="1" x14ac:dyDescent="0.2">
      <c r="A241" s="617"/>
      <c r="B241" s="614"/>
      <c r="C241" s="269" t="s">
        <v>242</v>
      </c>
      <c r="D241" s="921"/>
      <c r="E241" s="921"/>
      <c r="F241" s="921"/>
      <c r="G241" s="921"/>
      <c r="H241" s="612"/>
      <c r="I241" s="857" t="s">
        <v>534</v>
      </c>
      <c r="J241" s="617" t="s">
        <v>535</v>
      </c>
      <c r="K241" s="620">
        <v>1</v>
      </c>
      <c r="L241" s="619">
        <v>20</v>
      </c>
      <c r="M241" s="621"/>
      <c r="N241" s="617" t="s">
        <v>689</v>
      </c>
      <c r="P241" s="910" t="s">
        <v>538</v>
      </c>
      <c r="Q241" s="910"/>
      <c r="R241" s="910"/>
      <c r="S241" s="910"/>
    </row>
    <row r="242" spans="1:19" s="4" customFormat="1" ht="12.75" customHeight="1" x14ac:dyDescent="0.2">
      <c r="A242" s="617"/>
      <c r="B242" s="614"/>
      <c r="C242" s="615"/>
      <c r="D242" s="858"/>
      <c r="E242" s="858"/>
      <c r="F242" s="858"/>
      <c r="G242" s="858"/>
      <c r="H242" s="622"/>
      <c r="I242" s="857"/>
      <c r="J242" s="617"/>
      <c r="K242" s="620"/>
      <c r="L242" s="617"/>
      <c r="M242" s="635"/>
      <c r="N242" s="617"/>
      <c r="Q242" s="615"/>
      <c r="R242" s="615"/>
      <c r="S242" s="623"/>
    </row>
    <row r="243" spans="1:19" s="4" customFormat="1" ht="12.75" customHeight="1" x14ac:dyDescent="0.2">
      <c r="A243" s="617"/>
      <c r="B243" s="614"/>
      <c r="C243" s="615"/>
      <c r="D243" s="865" t="s">
        <v>395</v>
      </c>
      <c r="E243" s="865"/>
      <c r="F243" s="865"/>
      <c r="G243" s="865"/>
      <c r="H243" s="611"/>
      <c r="I243" s="617"/>
      <c r="J243" s="617"/>
      <c r="K243" s="617"/>
      <c r="L243" s="619"/>
      <c r="M243" s="619"/>
      <c r="N243" s="617"/>
      <c r="Q243" s="615"/>
      <c r="R243" s="615"/>
      <c r="S243" s="623"/>
    </row>
    <row r="244" spans="1:19" s="4" customFormat="1" ht="5.0999999999999996" customHeight="1" x14ac:dyDescent="0.2">
      <c r="A244" s="617"/>
      <c r="B244" s="614"/>
      <c r="C244" s="615"/>
      <c r="D244" s="624"/>
      <c r="E244" s="624"/>
      <c r="F244" s="624"/>
      <c r="G244" s="624"/>
      <c r="H244" s="611"/>
      <c r="I244" s="617"/>
      <c r="J244" s="617"/>
      <c r="K244" s="617"/>
      <c r="L244" s="619"/>
      <c r="M244" s="619"/>
      <c r="N244" s="617"/>
      <c r="Q244" s="615"/>
      <c r="R244" s="615"/>
      <c r="S244" s="623"/>
    </row>
    <row r="245" spans="1:19" s="4" customFormat="1" x14ac:dyDescent="0.2">
      <c r="A245" s="617"/>
      <c r="B245" s="618"/>
      <c r="C245" s="169"/>
      <c r="D245" s="169"/>
      <c r="E245" s="169"/>
      <c r="F245" s="169"/>
      <c r="G245" s="512" t="s">
        <v>278</v>
      </c>
      <c r="H245" s="172"/>
      <c r="I245" s="201"/>
      <c r="J245" s="201"/>
      <c r="K245" s="201"/>
      <c r="L245" s="210"/>
      <c r="M245" s="189">
        <f>SUM(M241:M243)</f>
        <v>0</v>
      </c>
      <c r="N245" s="201"/>
    </row>
    <row r="246" spans="1:19" s="4" customFormat="1" ht="5.0999999999999996" customHeight="1" x14ac:dyDescent="0.2">
      <c r="A246" s="617"/>
      <c r="B246" s="178"/>
      <c r="C246" s="149"/>
      <c r="D246" s="149"/>
      <c r="E246" s="149"/>
      <c r="F246" s="149"/>
      <c r="G246" s="515"/>
      <c r="H246" s="180"/>
      <c r="I246" s="625"/>
      <c r="J246" s="625"/>
      <c r="K246" s="625"/>
      <c r="L246" s="214"/>
      <c r="M246" s="217"/>
      <c r="N246" s="625"/>
    </row>
    <row r="247" spans="1:19" s="4" customFormat="1" ht="12.75" customHeight="1" x14ac:dyDescent="0.2">
      <c r="A247" s="617"/>
      <c r="B247" s="615" t="s">
        <v>692</v>
      </c>
      <c r="C247" s="865" t="s">
        <v>693</v>
      </c>
      <c r="D247" s="865"/>
      <c r="E247" s="865"/>
      <c r="F247" s="865"/>
      <c r="G247" s="865"/>
      <c r="H247" s="611"/>
      <c r="I247" s="617"/>
      <c r="J247" s="617"/>
      <c r="K247" s="617"/>
      <c r="L247" s="619"/>
      <c r="M247" s="619"/>
      <c r="N247" s="617"/>
    </row>
    <row r="248" spans="1:19" s="4" customFormat="1" ht="50.25" customHeight="1" x14ac:dyDescent="0.2">
      <c r="A248" s="617"/>
      <c r="B248" s="614"/>
      <c r="C248" s="269" t="s">
        <v>242</v>
      </c>
      <c r="D248" s="921"/>
      <c r="E248" s="921"/>
      <c r="F248" s="921"/>
      <c r="G248" s="921"/>
      <c r="H248" s="612"/>
      <c r="I248" s="857" t="s">
        <v>534</v>
      </c>
      <c r="J248" s="617" t="s">
        <v>535</v>
      </c>
      <c r="K248" s="620">
        <v>1</v>
      </c>
      <c r="L248" s="626">
        <v>15</v>
      </c>
      <c r="M248" s="627"/>
      <c r="N248" s="617" t="s">
        <v>689</v>
      </c>
    </row>
    <row r="249" spans="1:19" s="4" customFormat="1" ht="12.75" customHeight="1" x14ac:dyDescent="0.2">
      <c r="A249" s="617"/>
      <c r="B249" s="614"/>
      <c r="C249" s="615"/>
      <c r="D249" s="920"/>
      <c r="E249" s="920"/>
      <c r="F249" s="920"/>
      <c r="G249" s="920"/>
      <c r="H249" s="500"/>
      <c r="I249" s="857"/>
      <c r="J249" s="617"/>
      <c r="K249" s="620"/>
      <c r="L249" s="617"/>
      <c r="M249" s="635"/>
      <c r="N249" s="617"/>
    </row>
    <row r="250" spans="1:19" s="4" customFormat="1" ht="12.75" customHeight="1" x14ac:dyDescent="0.2">
      <c r="A250" s="617"/>
      <c r="B250" s="614"/>
      <c r="C250" s="615"/>
      <c r="D250" s="865" t="s">
        <v>395</v>
      </c>
      <c r="E250" s="865"/>
      <c r="F250" s="865"/>
      <c r="G250" s="865"/>
      <c r="H250" s="611"/>
      <c r="I250" s="617"/>
      <c r="J250" s="617"/>
      <c r="K250" s="617"/>
      <c r="L250" s="619"/>
      <c r="M250" s="619"/>
      <c r="N250" s="617"/>
    </row>
    <row r="251" spans="1:19" s="4" customFormat="1" ht="5.0999999999999996" customHeight="1" x14ac:dyDescent="0.2">
      <c r="A251" s="617"/>
      <c r="B251" s="614"/>
      <c r="C251" s="615"/>
      <c r="D251" s="624"/>
      <c r="E251" s="624"/>
      <c r="F251" s="624"/>
      <c r="G251" s="624"/>
      <c r="H251" s="611"/>
      <c r="I251" s="617"/>
      <c r="J251" s="617"/>
      <c r="K251" s="617"/>
      <c r="L251" s="619"/>
      <c r="M251" s="619"/>
      <c r="N251" s="617"/>
    </row>
    <row r="252" spans="1:19" s="4" customFormat="1" x14ac:dyDescent="0.2">
      <c r="A252" s="617"/>
      <c r="B252" s="618"/>
      <c r="C252" s="169"/>
      <c r="D252" s="169"/>
      <c r="E252" s="169"/>
      <c r="F252" s="169"/>
      <c r="G252" s="512" t="s">
        <v>278</v>
      </c>
      <c r="H252" s="172"/>
      <c r="I252" s="201"/>
      <c r="J252" s="201"/>
      <c r="K252" s="201"/>
      <c r="L252" s="210"/>
      <c r="M252" s="189">
        <f>SUM(M248:M250)</f>
        <v>0</v>
      </c>
      <c r="N252" s="201"/>
    </row>
    <row r="253" spans="1:19" s="4" customFormat="1" ht="5.0999999999999996" customHeight="1" x14ac:dyDescent="0.2">
      <c r="A253" s="443"/>
      <c r="B253" s="178"/>
      <c r="C253" s="149"/>
      <c r="D253" s="149"/>
      <c r="E253" s="149"/>
      <c r="F253" s="149"/>
      <c r="G253" s="515"/>
      <c r="H253" s="180"/>
      <c r="I253" s="443"/>
      <c r="J253" s="443"/>
      <c r="K253" s="443"/>
      <c r="L253" s="214"/>
      <c r="M253" s="217"/>
      <c r="N253" s="443"/>
    </row>
    <row r="254" spans="1:19" s="4" customFormat="1" ht="40.5" customHeight="1" x14ac:dyDescent="0.2">
      <c r="A254" s="486" t="s">
        <v>121</v>
      </c>
      <c r="B254" s="918" t="s">
        <v>373</v>
      </c>
      <c r="C254" s="919"/>
      <c r="D254" s="919"/>
      <c r="E254" s="919"/>
      <c r="F254" s="919"/>
      <c r="G254" s="919"/>
      <c r="H254" s="493"/>
      <c r="I254" s="444"/>
      <c r="J254" s="444"/>
      <c r="K254" s="444"/>
      <c r="L254" s="468"/>
      <c r="M254" s="468"/>
      <c r="N254" s="444"/>
    </row>
    <row r="255" spans="1:19" s="4" customFormat="1" ht="12.75" customHeight="1" x14ac:dyDescent="0.2">
      <c r="A255" s="444"/>
      <c r="B255" s="179" t="s">
        <v>375</v>
      </c>
      <c r="C255" s="865" t="s">
        <v>386</v>
      </c>
      <c r="D255" s="865"/>
      <c r="E255" s="865"/>
      <c r="F255" s="865"/>
      <c r="G255" s="865"/>
      <c r="H255" s="471"/>
      <c r="I255" s="444"/>
      <c r="J255" s="444"/>
      <c r="K255" s="444"/>
      <c r="L255" s="468"/>
      <c r="M255" s="468"/>
      <c r="N255" s="444"/>
    </row>
    <row r="256" spans="1:19" s="4" customFormat="1" ht="28.5" customHeight="1" x14ac:dyDescent="0.2">
      <c r="A256" s="444"/>
      <c r="B256" s="459"/>
      <c r="C256" s="277" t="s">
        <v>156</v>
      </c>
      <c r="D256" s="916" t="s">
        <v>539</v>
      </c>
      <c r="E256" s="916"/>
      <c r="F256" s="916"/>
      <c r="G256" s="916"/>
      <c r="H256" s="474"/>
      <c r="I256" s="444"/>
      <c r="J256" s="857" t="s">
        <v>420</v>
      </c>
      <c r="K256" s="444"/>
      <c r="L256" s="468">
        <v>20</v>
      </c>
      <c r="M256" s="468"/>
      <c r="N256" s="444"/>
    </row>
    <row r="257" spans="1:14" s="4" customFormat="1" ht="12.75" customHeight="1" x14ac:dyDescent="0.2">
      <c r="A257" s="444"/>
      <c r="B257" s="459"/>
      <c r="C257" s="179"/>
      <c r="D257" s="899" t="s">
        <v>396</v>
      </c>
      <c r="E257" s="899"/>
      <c r="F257" s="899"/>
      <c r="G257" s="899"/>
      <c r="H257" s="474"/>
      <c r="I257" s="444"/>
      <c r="J257" s="857"/>
      <c r="K257" s="444"/>
      <c r="L257" s="468"/>
      <c r="M257" s="468"/>
      <c r="N257" s="444"/>
    </row>
    <row r="258" spans="1:14" s="4" customFormat="1" ht="5.0999999999999996" customHeight="1" x14ac:dyDescent="0.2">
      <c r="A258" s="444"/>
      <c r="B258" s="459"/>
      <c r="C258" s="179"/>
      <c r="D258" s="477"/>
      <c r="E258" s="477"/>
      <c r="F258" s="477"/>
      <c r="G258" s="477"/>
      <c r="H258" s="474"/>
      <c r="I258" s="444"/>
      <c r="J258" s="444"/>
      <c r="K258" s="444"/>
      <c r="L258" s="468"/>
      <c r="M258" s="468"/>
      <c r="N258" s="444"/>
    </row>
    <row r="259" spans="1:14" s="4" customFormat="1" x14ac:dyDescent="0.2">
      <c r="A259" s="444"/>
      <c r="B259" s="448"/>
      <c r="C259" s="169"/>
      <c r="D259" s="169"/>
      <c r="E259" s="169"/>
      <c r="F259" s="169"/>
      <c r="G259" s="512" t="s">
        <v>278</v>
      </c>
      <c r="H259" s="172"/>
      <c r="I259" s="201"/>
      <c r="J259" s="201"/>
      <c r="K259" s="201"/>
      <c r="L259" s="210"/>
      <c r="M259" s="189">
        <f>SUM(M256:M257)</f>
        <v>0</v>
      </c>
      <c r="N259" s="201"/>
    </row>
    <row r="260" spans="1:14" s="4" customFormat="1" ht="5.0999999999999996" customHeight="1" x14ac:dyDescent="0.2">
      <c r="A260" s="444"/>
      <c r="B260" s="178"/>
      <c r="C260" s="149"/>
      <c r="D260" s="149"/>
      <c r="E260" s="149"/>
      <c r="F260" s="149"/>
      <c r="G260" s="515"/>
      <c r="H260" s="180"/>
      <c r="I260" s="443"/>
      <c r="J260" s="443"/>
      <c r="K260" s="443"/>
      <c r="L260" s="214"/>
      <c r="M260" s="217"/>
      <c r="N260" s="443"/>
    </row>
    <row r="261" spans="1:14" s="4" customFormat="1" ht="12.75" customHeight="1" x14ac:dyDescent="0.2">
      <c r="A261" s="444"/>
      <c r="B261" s="284" t="s">
        <v>376</v>
      </c>
      <c r="C261" s="899" t="s">
        <v>387</v>
      </c>
      <c r="D261" s="899"/>
      <c r="E261" s="899"/>
      <c r="F261" s="899"/>
      <c r="G261" s="899"/>
      <c r="H261" s="474"/>
      <c r="I261" s="444"/>
      <c r="J261" s="444"/>
      <c r="K261" s="444"/>
      <c r="L261" s="468"/>
      <c r="M261" s="468"/>
      <c r="N261" s="444"/>
    </row>
    <row r="262" spans="1:14" s="4" customFormat="1" ht="25.5" customHeight="1" x14ac:dyDescent="0.2">
      <c r="A262" s="444"/>
      <c r="B262" s="459"/>
      <c r="C262" s="277" t="s">
        <v>156</v>
      </c>
      <c r="D262" s="916" t="s">
        <v>539</v>
      </c>
      <c r="E262" s="916"/>
      <c r="F262" s="916"/>
      <c r="G262" s="916"/>
      <c r="H262" s="474"/>
      <c r="I262" s="444"/>
      <c r="J262" s="444"/>
      <c r="K262" s="444"/>
      <c r="L262" s="468">
        <v>15</v>
      </c>
      <c r="M262" s="468"/>
      <c r="N262" s="444"/>
    </row>
    <row r="263" spans="1:14" s="4" customFormat="1" ht="12.75" customHeight="1" x14ac:dyDescent="0.2">
      <c r="A263" s="444"/>
      <c r="B263" s="459"/>
      <c r="C263" s="179"/>
      <c r="D263" s="899" t="s">
        <v>396</v>
      </c>
      <c r="E263" s="899"/>
      <c r="F263" s="899"/>
      <c r="G263" s="899"/>
      <c r="H263" s="474"/>
      <c r="I263" s="444"/>
      <c r="J263" s="444"/>
      <c r="K263" s="444"/>
      <c r="L263" s="468"/>
      <c r="M263" s="468"/>
      <c r="N263" s="444"/>
    </row>
    <row r="264" spans="1:14" s="4" customFormat="1" ht="5.0999999999999996" customHeight="1" x14ac:dyDescent="0.2">
      <c r="A264" s="444"/>
      <c r="B264" s="459"/>
      <c r="C264" s="179"/>
      <c r="D264" s="477"/>
      <c r="E264" s="477"/>
      <c r="F264" s="477"/>
      <c r="G264" s="477"/>
      <c r="H264" s="474"/>
      <c r="I264" s="444"/>
      <c r="J264" s="444"/>
      <c r="K264" s="444"/>
      <c r="L264" s="468"/>
      <c r="M264" s="468"/>
      <c r="N264" s="444"/>
    </row>
    <row r="265" spans="1:14" s="4" customFormat="1" x14ac:dyDescent="0.2">
      <c r="A265" s="444"/>
      <c r="B265" s="448"/>
      <c r="C265" s="169"/>
      <c r="D265" s="169"/>
      <c r="E265" s="169"/>
      <c r="F265" s="169"/>
      <c r="G265" s="512" t="s">
        <v>278</v>
      </c>
      <c r="H265" s="172"/>
      <c r="I265" s="201"/>
      <c r="J265" s="201"/>
      <c r="K265" s="201"/>
      <c r="L265" s="210"/>
      <c r="M265" s="189">
        <f>SUM(M262:M263)</f>
        <v>0</v>
      </c>
      <c r="N265" s="201"/>
    </row>
    <row r="266" spans="1:14" s="4" customFormat="1" ht="5.0999999999999996" customHeight="1" x14ac:dyDescent="0.2">
      <c r="A266" s="444"/>
      <c r="B266" s="178"/>
      <c r="C266" s="149"/>
      <c r="D266" s="149"/>
      <c r="E266" s="149"/>
      <c r="F266" s="149"/>
      <c r="G266" s="515"/>
      <c r="H266" s="180"/>
      <c r="I266" s="443"/>
      <c r="J266" s="443"/>
      <c r="K266" s="443"/>
      <c r="L266" s="214"/>
      <c r="M266" s="217"/>
      <c r="N266" s="443"/>
    </row>
    <row r="267" spans="1:14" s="4" customFormat="1" ht="12.75" customHeight="1" x14ac:dyDescent="0.2">
      <c r="A267" s="444"/>
      <c r="B267" s="179" t="s">
        <v>384</v>
      </c>
      <c r="C267" s="899" t="s">
        <v>397</v>
      </c>
      <c r="D267" s="899"/>
      <c r="E267" s="899"/>
      <c r="F267" s="899"/>
      <c r="G267" s="899"/>
      <c r="H267" s="474"/>
      <c r="I267" s="444"/>
      <c r="J267" s="444"/>
      <c r="K267" s="444"/>
      <c r="L267" s="468"/>
      <c r="M267" s="468"/>
      <c r="N267" s="444"/>
    </row>
    <row r="268" spans="1:14" s="4" customFormat="1" ht="26.25" customHeight="1" x14ac:dyDescent="0.2">
      <c r="A268" s="444"/>
      <c r="B268" s="459"/>
      <c r="C268" s="277" t="s">
        <v>156</v>
      </c>
      <c r="D268" s="916" t="s">
        <v>539</v>
      </c>
      <c r="E268" s="916"/>
      <c r="F268" s="916"/>
      <c r="G268" s="916"/>
      <c r="H268" s="474"/>
      <c r="I268" s="444"/>
      <c r="J268" s="444"/>
      <c r="K268" s="444"/>
      <c r="L268" s="468">
        <v>10</v>
      </c>
      <c r="M268" s="468"/>
      <c r="N268" s="444"/>
    </row>
    <row r="269" spans="1:14" s="4" customFormat="1" ht="12.75" customHeight="1" x14ac:dyDescent="0.2">
      <c r="A269" s="444"/>
      <c r="B269" s="459"/>
      <c r="C269" s="179"/>
      <c r="D269" s="899" t="s">
        <v>396</v>
      </c>
      <c r="E269" s="899"/>
      <c r="F269" s="899"/>
      <c r="G269" s="899"/>
      <c r="H269" s="474"/>
      <c r="I269" s="444"/>
      <c r="J269" s="444"/>
      <c r="K269" s="444"/>
      <c r="L269" s="468"/>
      <c r="M269" s="468"/>
      <c r="N269" s="444"/>
    </row>
    <row r="270" spans="1:14" s="4" customFormat="1" ht="5.0999999999999996" customHeight="1" x14ac:dyDescent="0.2">
      <c r="A270" s="444"/>
      <c r="B270" s="459"/>
      <c r="C270" s="333"/>
      <c r="D270" s="477"/>
      <c r="E270" s="477"/>
      <c r="F270" s="477"/>
      <c r="G270" s="477"/>
      <c r="H270" s="474"/>
      <c r="I270" s="444"/>
      <c r="J270" s="444"/>
      <c r="K270" s="444"/>
      <c r="L270" s="468"/>
      <c r="M270" s="468"/>
      <c r="N270" s="444"/>
    </row>
    <row r="271" spans="1:14" s="4" customFormat="1" x14ac:dyDescent="0.2">
      <c r="A271" s="444"/>
      <c r="B271" s="448"/>
      <c r="C271" s="169"/>
      <c r="D271" s="169"/>
      <c r="E271" s="169"/>
      <c r="F271" s="169"/>
      <c r="G271" s="512" t="s">
        <v>278</v>
      </c>
      <c r="H271" s="172"/>
      <c r="I271" s="201"/>
      <c r="J271" s="201"/>
      <c r="K271" s="201"/>
      <c r="L271" s="210"/>
      <c r="M271" s="189">
        <f>SUM(M268:M269)</f>
        <v>0</v>
      </c>
      <c r="N271" s="201"/>
    </row>
    <row r="272" spans="1:14" s="4" customFormat="1" x14ac:dyDescent="0.2">
      <c r="A272" s="201"/>
      <c r="B272" s="448"/>
      <c r="C272" s="169"/>
      <c r="D272" s="169"/>
      <c r="E272" s="169"/>
      <c r="F272" s="169"/>
      <c r="G272" s="516" t="s">
        <v>283</v>
      </c>
      <c r="H272" s="181"/>
      <c r="I272" s="201"/>
      <c r="J272" s="201"/>
      <c r="K272" s="201"/>
      <c r="L272" s="210"/>
      <c r="M272" s="189" t="e">
        <f>SUM(M67,M76,M86,M113,M103,#REF!,M138,M146,M167,M173,M178,M184,M189,M195,M202,M209,M217,M224,M259,M265,M271,M160,M155,M128,M57,M50,M44,M37)</f>
        <v>#REF!</v>
      </c>
      <c r="N272" s="201"/>
    </row>
    <row r="273" spans="1:14" s="4" customFormat="1" x14ac:dyDescent="0.2">
      <c r="A273" s="3"/>
      <c r="B273" s="3"/>
      <c r="C273" s="3"/>
      <c r="D273" s="3"/>
      <c r="E273" s="3"/>
      <c r="F273" s="3"/>
      <c r="G273" s="3"/>
      <c r="H273" s="3"/>
      <c r="I273" s="184"/>
      <c r="J273" s="184"/>
      <c r="K273" s="184"/>
      <c r="L273" s="216"/>
      <c r="M273" s="213"/>
      <c r="N273" s="17"/>
    </row>
    <row r="274" spans="1:14" s="4" customFormat="1" x14ac:dyDescent="0.2">
      <c r="A274" s="3" t="s">
        <v>528</v>
      </c>
      <c r="B274" s="3"/>
      <c r="C274" s="3"/>
      <c r="D274" s="3"/>
      <c r="E274" s="3"/>
      <c r="F274" s="3"/>
      <c r="G274" s="3"/>
      <c r="H274" s="3"/>
      <c r="I274" s="184"/>
      <c r="J274" s="184"/>
      <c r="K274" s="184"/>
      <c r="L274" s="216"/>
      <c r="M274" s="213"/>
      <c r="N274" s="17"/>
    </row>
    <row r="275" spans="1:14" s="4" customFormat="1" x14ac:dyDescent="0.2">
      <c r="A275" s="3"/>
      <c r="B275" s="3"/>
      <c r="C275" s="3"/>
      <c r="D275" s="3"/>
      <c r="E275" s="3"/>
      <c r="F275" s="3"/>
      <c r="G275" s="3"/>
      <c r="H275" s="3"/>
      <c r="I275" s="184"/>
      <c r="J275" s="184"/>
      <c r="K275" s="184"/>
      <c r="L275" s="216"/>
      <c r="M275" s="213"/>
      <c r="N275" s="17"/>
    </row>
    <row r="276" spans="1:14" s="4" customFormat="1" x14ac:dyDescent="0.2">
      <c r="A276" s="3"/>
      <c r="B276" s="3"/>
      <c r="C276" s="3"/>
      <c r="D276" s="3"/>
      <c r="E276" s="3"/>
      <c r="F276" s="3"/>
      <c r="G276" s="3"/>
      <c r="H276" s="3"/>
      <c r="I276" s="184"/>
      <c r="J276" s="184"/>
      <c r="K276" s="218" t="str">
        <f>Master!C44</f>
        <v xml:space="preserve">Malang, </v>
      </c>
      <c r="L276" s="184"/>
      <c r="M276" s="213"/>
      <c r="N276" s="17"/>
    </row>
    <row r="277" spans="1:14" s="4" customFormat="1" x14ac:dyDescent="0.2">
      <c r="A277" s="3"/>
      <c r="B277" s="3"/>
      <c r="C277" s="3"/>
      <c r="D277" s="3"/>
      <c r="E277" s="3"/>
      <c r="F277" s="3"/>
      <c r="G277" s="3"/>
      <c r="H277" s="3"/>
      <c r="I277" s="184"/>
      <c r="J277" s="184"/>
      <c r="K277" s="218" t="str">
        <f>Master!C42 &amp;","</f>
        <v>Ketua Departemen Sosial Ekonomi Pertanian,</v>
      </c>
      <c r="L277" s="184"/>
      <c r="M277" s="213"/>
      <c r="N277" s="17"/>
    </row>
    <row r="278" spans="1:14" s="4" customFormat="1" x14ac:dyDescent="0.2">
      <c r="A278" s="3"/>
      <c r="B278" s="3"/>
      <c r="C278" s="3"/>
      <c r="D278" s="3"/>
      <c r="E278" s="3"/>
      <c r="F278" s="3"/>
      <c r="G278" s="3"/>
      <c r="H278" s="3"/>
      <c r="I278" s="184"/>
      <c r="J278" s="184"/>
      <c r="K278" s="218"/>
      <c r="L278" s="184"/>
      <c r="M278" s="213"/>
      <c r="N278" s="17"/>
    </row>
    <row r="279" spans="1:14" s="4" customFormat="1" x14ac:dyDescent="0.2">
      <c r="A279" s="3"/>
      <c r="B279" s="3"/>
      <c r="C279" s="3"/>
      <c r="D279" s="3"/>
      <c r="E279" s="3"/>
      <c r="F279" s="3"/>
      <c r="G279" s="3"/>
      <c r="H279" s="3"/>
      <c r="I279" s="184"/>
      <c r="J279" s="184"/>
      <c r="K279" s="216"/>
      <c r="L279" s="184"/>
      <c r="M279" s="213"/>
      <c r="N279" s="17"/>
    </row>
    <row r="280" spans="1:14" s="4" customFormat="1" x14ac:dyDescent="0.2">
      <c r="A280" s="3"/>
      <c r="B280" s="3"/>
      <c r="C280" s="3"/>
      <c r="D280" s="3"/>
      <c r="E280" s="3"/>
      <c r="F280" s="3"/>
      <c r="G280" s="3"/>
      <c r="H280" s="3"/>
      <c r="I280" s="184"/>
      <c r="J280" s="184"/>
      <c r="K280" s="216"/>
      <c r="L280" s="184"/>
      <c r="M280" s="213"/>
      <c r="N280" s="17"/>
    </row>
    <row r="281" spans="1:14" s="4" customFormat="1" x14ac:dyDescent="0.2">
      <c r="A281" s="3"/>
      <c r="B281" s="3"/>
      <c r="C281" s="3"/>
      <c r="D281" s="3"/>
      <c r="E281" s="3"/>
      <c r="F281" s="3"/>
      <c r="G281" s="3"/>
      <c r="H281" s="3"/>
      <c r="I281" s="184"/>
      <c r="J281" s="184"/>
      <c r="K281" s="216"/>
      <c r="L281" s="184"/>
      <c r="M281" s="213"/>
      <c r="N281" s="17"/>
    </row>
    <row r="282" spans="1:14" s="4" customFormat="1" x14ac:dyDescent="0.2">
      <c r="A282" s="3"/>
      <c r="B282" s="3"/>
      <c r="C282" s="3"/>
      <c r="D282" s="3"/>
      <c r="E282" s="3"/>
      <c r="F282" s="3"/>
      <c r="G282" s="3"/>
      <c r="H282" s="3"/>
      <c r="I282" s="184"/>
      <c r="J282" s="184"/>
      <c r="K282" s="218" t="str">
        <f>Master!C39</f>
        <v>Hery Toiba, S.P., M.P., Ph.D.</v>
      </c>
      <c r="L282" s="219"/>
      <c r="M282" s="213"/>
      <c r="N282" s="17"/>
    </row>
    <row r="283" spans="1:14" s="4" customFormat="1" x14ac:dyDescent="0.2">
      <c r="A283" s="3"/>
      <c r="B283" s="3"/>
      <c r="C283" s="3"/>
      <c r="D283" s="3"/>
      <c r="E283" s="3"/>
      <c r="F283" s="3"/>
      <c r="G283" s="3"/>
      <c r="H283" s="3"/>
      <c r="I283" s="184"/>
      <c r="J283" s="184"/>
      <c r="K283" s="218" t="str">
        <f>"NIP. "&amp;Master!C40</f>
        <v>NIP. 197209082003121001</v>
      </c>
      <c r="L283" s="219"/>
      <c r="M283" s="213"/>
      <c r="N283" s="17"/>
    </row>
    <row r="284" spans="1:14" s="4" customFormat="1" x14ac:dyDescent="0.2">
      <c r="A284" s="3"/>
      <c r="B284" s="3"/>
      <c r="C284" s="3"/>
      <c r="D284" s="3"/>
      <c r="E284" s="3"/>
      <c r="F284" s="3"/>
      <c r="G284" s="3"/>
      <c r="H284" s="3"/>
      <c r="I284" s="184"/>
      <c r="J284" s="184"/>
      <c r="K284" s="184"/>
      <c r="L284" s="216"/>
      <c r="M284" s="213"/>
      <c r="N284" s="17"/>
    </row>
  </sheetData>
  <mergeCells count="184">
    <mergeCell ref="N227:N228"/>
    <mergeCell ref="C240:G240"/>
    <mergeCell ref="D241:G241"/>
    <mergeCell ref="I241:I242"/>
    <mergeCell ref="P241:S241"/>
    <mergeCell ref="D242:G242"/>
    <mergeCell ref="D243:G243"/>
    <mergeCell ref="C247:G247"/>
    <mergeCell ref="D248:G248"/>
    <mergeCell ref="I248:I249"/>
    <mergeCell ref="D249:G249"/>
    <mergeCell ref="D227:G227"/>
    <mergeCell ref="I227:I228"/>
    <mergeCell ref="P227:S227"/>
    <mergeCell ref="D228:G228"/>
    <mergeCell ref="D229:G229"/>
    <mergeCell ref="C233:G233"/>
    <mergeCell ref="D234:G234"/>
    <mergeCell ref="I234:I235"/>
    <mergeCell ref="D235:G235"/>
    <mergeCell ref="D236:G236"/>
    <mergeCell ref="B26:H26"/>
    <mergeCell ref="B27:H27"/>
    <mergeCell ref="B28:H28"/>
    <mergeCell ref="F34:G34"/>
    <mergeCell ref="F35:G35"/>
    <mergeCell ref="E39:G39"/>
    <mergeCell ref="F40:G40"/>
    <mergeCell ref="F41:G41"/>
    <mergeCell ref="F42:G42"/>
    <mergeCell ref="C30:G30"/>
    <mergeCell ref="D31:G31"/>
    <mergeCell ref="E32:G32"/>
    <mergeCell ref="F33:G33"/>
    <mergeCell ref="B29:G29"/>
    <mergeCell ref="F64:G64"/>
    <mergeCell ref="F118:G118"/>
    <mergeCell ref="F117:G117"/>
    <mergeCell ref="D130:G130"/>
    <mergeCell ref="F65:G65"/>
    <mergeCell ref="B211:G211"/>
    <mergeCell ref="E148:G148"/>
    <mergeCell ref="F149:G149"/>
    <mergeCell ref="E131:G131"/>
    <mergeCell ref="E169:G169"/>
    <mergeCell ref="F170:G170"/>
    <mergeCell ref="F175:G175"/>
    <mergeCell ref="E180:G180"/>
    <mergeCell ref="E69:G69"/>
    <mergeCell ref="E115:G115"/>
    <mergeCell ref="F84:G84"/>
    <mergeCell ref="E105:G105"/>
    <mergeCell ref="F106:G106"/>
    <mergeCell ref="F100:G100"/>
    <mergeCell ref="E78:G78"/>
    <mergeCell ref="F72:G72"/>
    <mergeCell ref="F110:G110"/>
    <mergeCell ref="F116:G116"/>
    <mergeCell ref="F81:G81"/>
    <mergeCell ref="D268:G268"/>
    <mergeCell ref="D269:G269"/>
    <mergeCell ref="F137:G137"/>
    <mergeCell ref="F165:G165"/>
    <mergeCell ref="D192:G192"/>
    <mergeCell ref="D193:G193"/>
    <mergeCell ref="C267:G267"/>
    <mergeCell ref="C261:G261"/>
    <mergeCell ref="D256:G256"/>
    <mergeCell ref="D257:G257"/>
    <mergeCell ref="D262:G262"/>
    <mergeCell ref="D263:G263"/>
    <mergeCell ref="C212:G212"/>
    <mergeCell ref="D215:G215"/>
    <mergeCell ref="D214:G214"/>
    <mergeCell ref="D213:G213"/>
    <mergeCell ref="D250:G250"/>
    <mergeCell ref="F163:G163"/>
    <mergeCell ref="F164:G164"/>
    <mergeCell ref="I70:I71"/>
    <mergeCell ref="F71:G71"/>
    <mergeCell ref="F70:G70"/>
    <mergeCell ref="F80:G80"/>
    <mergeCell ref="F66:G66"/>
    <mergeCell ref="F83:G83"/>
    <mergeCell ref="F101:G101"/>
    <mergeCell ref="F98:G98"/>
    <mergeCell ref="F79:G79"/>
    <mergeCell ref="F99:G99"/>
    <mergeCell ref="E88:G88"/>
    <mergeCell ref="F90:G90"/>
    <mergeCell ref="F97:G97"/>
    <mergeCell ref="E47:G47"/>
    <mergeCell ref="F48:G48"/>
    <mergeCell ref="D59:G59"/>
    <mergeCell ref="E60:G60"/>
    <mergeCell ref="F61:G61"/>
    <mergeCell ref="E52:G52"/>
    <mergeCell ref="I106:I108"/>
    <mergeCell ref="J106:J108"/>
    <mergeCell ref="P30:Q30"/>
    <mergeCell ref="F53:G53"/>
    <mergeCell ref="F54:G54"/>
    <mergeCell ref="F55:G55"/>
    <mergeCell ref="D46:G46"/>
    <mergeCell ref="P62:Q62"/>
    <mergeCell ref="F63:G63"/>
    <mergeCell ref="F62:G62"/>
    <mergeCell ref="P66:Q66"/>
    <mergeCell ref="K70:K71"/>
    <mergeCell ref="L70:L71"/>
    <mergeCell ref="M70:M71"/>
    <mergeCell ref="N70:N71"/>
    <mergeCell ref="F82:G82"/>
    <mergeCell ref="F74:G74"/>
    <mergeCell ref="F73:G73"/>
    <mergeCell ref="P28:T28"/>
    <mergeCell ref="B204:G204"/>
    <mergeCell ref="A6:N6"/>
    <mergeCell ref="A7:N7"/>
    <mergeCell ref="B197:G197"/>
    <mergeCell ref="I116:I117"/>
    <mergeCell ref="J116:J117"/>
    <mergeCell ref="K116:K117"/>
    <mergeCell ref="L116:L117"/>
    <mergeCell ref="M116:M117"/>
    <mergeCell ref="N116:N117"/>
    <mergeCell ref="J70:J71"/>
    <mergeCell ref="F89:G89"/>
    <mergeCell ref="F91:G91"/>
    <mergeCell ref="F92:G92"/>
    <mergeCell ref="F93:G93"/>
    <mergeCell ref="F94:G94"/>
    <mergeCell ref="F96:G96"/>
    <mergeCell ref="P29:Q29"/>
    <mergeCell ref="P60:Q60"/>
    <mergeCell ref="P61:Q61"/>
    <mergeCell ref="F140:G140"/>
    <mergeCell ref="N106:N108"/>
    <mergeCell ref="F108:G108"/>
    <mergeCell ref="J256:J257"/>
    <mergeCell ref="B254:G254"/>
    <mergeCell ref="C255:G255"/>
    <mergeCell ref="C219:G219"/>
    <mergeCell ref="D222:G222"/>
    <mergeCell ref="D221:G221"/>
    <mergeCell ref="D220:G220"/>
    <mergeCell ref="F181:G181"/>
    <mergeCell ref="F186:G186"/>
    <mergeCell ref="C191:G191"/>
    <mergeCell ref="C198:G198"/>
    <mergeCell ref="C205:G205"/>
    <mergeCell ref="C226:G226"/>
    <mergeCell ref="K106:K108"/>
    <mergeCell ref="L106:L108"/>
    <mergeCell ref="M106:M108"/>
    <mergeCell ref="F111:G111"/>
    <mergeCell ref="F157:G157"/>
    <mergeCell ref="F132:G132"/>
    <mergeCell ref="F119:G119"/>
    <mergeCell ref="F120:G120"/>
    <mergeCell ref="F122:G122"/>
    <mergeCell ref="F123:G123"/>
    <mergeCell ref="F124:G124"/>
    <mergeCell ref="F125:G125"/>
    <mergeCell ref="F109:G109"/>
    <mergeCell ref="F126:G126"/>
    <mergeCell ref="F107:G107"/>
    <mergeCell ref="P213:S213"/>
    <mergeCell ref="I213:I214"/>
    <mergeCell ref="I220:I221"/>
    <mergeCell ref="I150:I151"/>
    <mergeCell ref="N133:N134"/>
    <mergeCell ref="I141:I142"/>
    <mergeCell ref="J141:J142"/>
    <mergeCell ref="K141:K142"/>
    <mergeCell ref="L141:L142"/>
    <mergeCell ref="M141:M142"/>
    <mergeCell ref="N141:N142"/>
    <mergeCell ref="I133:I134"/>
    <mergeCell ref="J133:J134"/>
    <mergeCell ref="K133:K134"/>
    <mergeCell ref="L133:L134"/>
    <mergeCell ref="M133:M134"/>
    <mergeCell ref="I163:I164"/>
  </mergeCells>
  <hyperlinks>
    <hyperlink ref="F72" r:id="rId1"/>
    <hyperlink ref="F82" r:id="rId2"/>
    <hyperlink ref="F118" r:id="rId3"/>
    <hyperlink ref="F124" r:id="rId4"/>
    <hyperlink ref="F92" r:id="rId5"/>
    <hyperlink ref="F99" r:id="rId6"/>
    <hyperlink ref="F63" r:id="rId7"/>
    <hyperlink ref="F109" r:id="rId8"/>
    <hyperlink ref="F165" r:id="rId9"/>
    <hyperlink ref="F35" r:id="rId10" display="http://repository.mipa.ub.ac.id/wp-content/uploads/2017/10/Ekologi-Arthropoda-protected.pdf"/>
  </hyperlinks>
  <pageMargins left="0.55118110236220497" right="0.27559055118110198" top="0.39370078740157499" bottom="0.39370078740157499" header="0.23622047244094499" footer="0.511811023622047"/>
  <pageSetup paperSize="10000" scale="89" orientation="portrait" r:id="rId11"/>
  <headerFooter alignWithMargins="0"/>
  <rowBreaks count="3" manualBreakCount="3">
    <brk id="138" max="13" man="1"/>
    <brk id="198" max="13" man="1"/>
    <brk id="209" max="13" man="1"/>
  </rowBreaks>
  <legacy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25"/>
  <sheetViews>
    <sheetView view="pageBreakPreview" topLeftCell="A97" zoomScaleNormal="100" zoomScaleSheetLayoutView="100" workbookViewId="0">
      <selection activeCell="B43" sqref="B43"/>
    </sheetView>
  </sheetViews>
  <sheetFormatPr defaultRowHeight="12.75" x14ac:dyDescent="0.2"/>
  <cols>
    <col min="1" max="1" width="4.7109375" customWidth="1"/>
    <col min="2" max="2" width="2" customWidth="1"/>
    <col min="3" max="4" width="2.140625" customWidth="1"/>
    <col min="5" max="5" width="35.42578125" customWidth="1"/>
    <col min="6" max="6" width="0.7109375" customWidth="1"/>
    <col min="7" max="7" width="9" customWidth="1"/>
    <col min="8" max="8" width="9.140625" customWidth="1"/>
    <col min="9" max="9" width="8.7109375" customWidth="1"/>
    <col min="10" max="10" width="6.85546875" customWidth="1"/>
    <col min="11" max="11" width="7" style="11" customWidth="1"/>
    <col min="12" max="12" width="11.42578125" style="11" customWidth="1"/>
    <col min="13" max="16384" width="9.140625" style="11"/>
  </cols>
  <sheetData>
    <row r="1" spans="1:12" customFormat="1" x14ac:dyDescent="0.2">
      <c r="A1" s="1"/>
      <c r="B1" s="1"/>
      <c r="C1" s="1"/>
      <c r="D1" s="1"/>
      <c r="G1" s="3" t="s">
        <v>81</v>
      </c>
      <c r="H1" s="3" t="s">
        <v>86</v>
      </c>
    </row>
    <row r="2" spans="1:12" customFormat="1" x14ac:dyDescent="0.2">
      <c r="A2" s="1"/>
      <c r="B2" s="1"/>
      <c r="C2" s="1"/>
      <c r="D2" s="1"/>
      <c r="H2" s="3" t="s">
        <v>87</v>
      </c>
    </row>
    <row r="3" spans="1:12" customFormat="1" x14ac:dyDescent="0.2">
      <c r="A3" s="1"/>
      <c r="B3" s="1"/>
      <c r="C3" s="1"/>
      <c r="D3" s="1"/>
      <c r="H3" s="3" t="s">
        <v>79</v>
      </c>
      <c r="I3" s="22" t="s">
        <v>268</v>
      </c>
    </row>
    <row r="4" spans="1:12" customFormat="1" x14ac:dyDescent="0.2">
      <c r="A4" s="1"/>
      <c r="B4" s="1"/>
      <c r="C4" s="1"/>
      <c r="D4" s="1"/>
      <c r="H4" s="3" t="s">
        <v>80</v>
      </c>
      <c r="I4" s="3" t="s">
        <v>88</v>
      </c>
    </row>
    <row r="6" spans="1:12" ht="15" x14ac:dyDescent="0.2">
      <c r="A6" s="884" t="s">
        <v>29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</row>
    <row r="7" spans="1:12" ht="15" x14ac:dyDescent="0.2">
      <c r="A7" s="884" t="s">
        <v>247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</row>
    <row r="8" spans="1:12" ht="9" customHeight="1" x14ac:dyDescent="0.2">
      <c r="A8" s="15"/>
      <c r="B8" s="15"/>
      <c r="C8" s="15"/>
      <c r="D8" s="191"/>
      <c r="E8" s="15"/>
      <c r="F8" s="451"/>
      <c r="G8" s="15"/>
      <c r="H8" s="15"/>
      <c r="I8" s="15"/>
      <c r="J8" s="15"/>
    </row>
    <row r="9" spans="1:12" s="4" customFormat="1" x14ac:dyDescent="0.2">
      <c r="A9" s="138" t="s">
        <v>30</v>
      </c>
      <c r="B9" s="138"/>
      <c r="C9" s="138"/>
      <c r="D9" s="138"/>
      <c r="E9" s="138"/>
      <c r="F9" s="138"/>
      <c r="G9" s="138"/>
      <c r="H9" s="138"/>
      <c r="I9" s="138"/>
      <c r="J9" s="138"/>
    </row>
    <row r="10" spans="1:12" s="4" customFormat="1" ht="9" customHeigh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</row>
    <row r="11" spans="1:12" s="4" customFormat="1" x14ac:dyDescent="0.2">
      <c r="A11" s="138"/>
      <c r="B11" s="138"/>
      <c r="C11" s="138"/>
      <c r="D11" s="138"/>
      <c r="E11" s="138" t="s">
        <v>3</v>
      </c>
      <c r="F11" s="138"/>
      <c r="G11" s="138" t="str">
        <f>": " &amp;Master!C39</f>
        <v>: Hery Toiba, S.P., M.P., Ph.D.</v>
      </c>
      <c r="H11" s="141"/>
      <c r="I11" s="141"/>
      <c r="J11" s="138"/>
    </row>
    <row r="12" spans="1:12" s="4" customFormat="1" x14ac:dyDescent="0.2">
      <c r="A12" s="138"/>
      <c r="B12" s="138"/>
      <c r="C12" s="138"/>
      <c r="D12" s="138"/>
      <c r="E12" s="138" t="s">
        <v>4</v>
      </c>
      <c r="F12" s="138"/>
      <c r="G12" s="138" t="str">
        <f>": " &amp;Master!C40</f>
        <v>: 197209082003121001</v>
      </c>
      <c r="H12" s="141"/>
      <c r="I12" s="141"/>
      <c r="J12" s="138"/>
    </row>
    <row r="13" spans="1:12" s="4" customFormat="1" x14ac:dyDescent="0.2">
      <c r="A13" s="138"/>
      <c r="B13" s="138"/>
      <c r="C13" s="138"/>
      <c r="D13" s="138"/>
      <c r="E13" s="138" t="s">
        <v>274</v>
      </c>
      <c r="F13" s="138"/>
      <c r="G13" s="138" t="str">
        <f>": " &amp;Master!C41</f>
        <v>: Penata, III/c, 1 Oktober 2018</v>
      </c>
      <c r="H13" s="141"/>
      <c r="I13" s="141"/>
      <c r="J13" s="138"/>
    </row>
    <row r="14" spans="1:12" s="4" customFormat="1" x14ac:dyDescent="0.2">
      <c r="A14" s="138"/>
      <c r="B14" s="138"/>
      <c r="C14" s="138"/>
      <c r="D14" s="138"/>
      <c r="E14" s="138" t="s">
        <v>69</v>
      </c>
      <c r="F14" s="138"/>
      <c r="G14" s="138" t="str">
        <f>": " &amp;Master!C42</f>
        <v>: Ketua Departemen Sosial Ekonomi Pertanian</v>
      </c>
      <c r="H14" s="141"/>
      <c r="I14" s="141"/>
      <c r="J14" s="138"/>
    </row>
    <row r="15" spans="1:12" s="4" customFormat="1" x14ac:dyDescent="0.2">
      <c r="A15" s="138"/>
      <c r="B15" s="138"/>
      <c r="C15" s="138"/>
      <c r="D15" s="138"/>
      <c r="E15" s="138" t="s">
        <v>11</v>
      </c>
      <c r="F15" s="138"/>
      <c r="G15" s="138" t="str">
        <f>": " &amp;Master!C43</f>
        <v>: Fakultas Pertanian Universitas Brawijaya</v>
      </c>
      <c r="H15" s="138"/>
      <c r="I15" s="138"/>
      <c r="J15" s="138"/>
    </row>
    <row r="16" spans="1:12" s="4" customFormat="1" ht="9" customHeight="1" x14ac:dyDescent="0.2">
      <c r="A16" s="138"/>
      <c r="B16" s="138"/>
      <c r="C16" s="138"/>
      <c r="D16" s="138"/>
      <c r="E16" s="138"/>
      <c r="F16" s="138"/>
      <c r="G16" s="142"/>
      <c r="H16" s="138"/>
      <c r="I16" s="138"/>
      <c r="J16" s="138"/>
    </row>
    <row r="17" spans="1:12" s="4" customFormat="1" x14ac:dyDescent="0.2">
      <c r="A17" s="138" t="s">
        <v>565</v>
      </c>
      <c r="B17" s="138"/>
      <c r="C17" s="138"/>
      <c r="D17" s="138"/>
      <c r="E17" s="138"/>
      <c r="F17" s="138"/>
      <c r="G17" s="142"/>
      <c r="H17" s="138"/>
      <c r="I17" s="138"/>
      <c r="J17" s="138"/>
    </row>
    <row r="18" spans="1:12" s="4" customFormat="1" ht="9" customHeight="1" x14ac:dyDescent="0.2">
      <c r="A18" s="138"/>
      <c r="B18" s="138"/>
      <c r="C18" s="138"/>
      <c r="D18" s="138"/>
      <c r="E18" s="138"/>
      <c r="F18" s="138"/>
      <c r="G18" s="142"/>
      <c r="H18" s="138"/>
      <c r="I18" s="138"/>
      <c r="J18" s="138"/>
    </row>
    <row r="19" spans="1:12" s="4" customFormat="1" x14ac:dyDescent="0.2">
      <c r="A19" s="138"/>
      <c r="B19" s="138"/>
      <c r="C19" s="138"/>
      <c r="D19" s="138"/>
      <c r="E19" s="138" t="s">
        <v>3</v>
      </c>
      <c r="F19" s="138"/>
      <c r="G19" s="138" t="str">
        <f>": "&amp;Master!E7</f>
        <v>: Prof. Dr. Ir. xxxxxx, M.S.</v>
      </c>
      <c r="H19" s="141"/>
      <c r="I19" s="138"/>
      <c r="J19" s="138"/>
    </row>
    <row r="20" spans="1:12" s="4" customFormat="1" x14ac:dyDescent="0.2">
      <c r="A20" s="138"/>
      <c r="B20" s="138"/>
      <c r="C20" s="138"/>
      <c r="D20" s="138"/>
      <c r="E20" s="138" t="s">
        <v>4</v>
      </c>
      <c r="F20" s="138"/>
      <c r="G20" s="138" t="str">
        <f>": "&amp;Master!E9</f>
        <v>: 1234567890</v>
      </c>
      <c r="H20" s="141"/>
      <c r="I20" s="138"/>
      <c r="J20" s="138"/>
    </row>
    <row r="21" spans="1:12" s="4" customFormat="1" x14ac:dyDescent="0.2">
      <c r="A21" s="138"/>
      <c r="B21" s="138"/>
      <c r="C21" s="138"/>
      <c r="D21" s="138"/>
      <c r="E21" s="138" t="s">
        <v>274</v>
      </c>
      <c r="F21" s="138"/>
      <c r="G21" s="138" t="str">
        <f>": "&amp;Master!E14</f>
        <v>: Pembina Utama Madya, IV/d, 1 Oktober 2007</v>
      </c>
      <c r="H21" s="141"/>
      <c r="I21" s="138"/>
      <c r="J21" s="138"/>
    </row>
    <row r="22" spans="1:12" s="4" customFormat="1" x14ac:dyDescent="0.2">
      <c r="A22" s="138"/>
      <c r="B22" s="138"/>
      <c r="C22" s="138"/>
      <c r="D22" s="138"/>
      <c r="E22" s="138" t="s">
        <v>52</v>
      </c>
      <c r="F22" s="138"/>
      <c r="G22" s="138" t="str">
        <f>": "&amp;Master!E16</f>
        <v>: Guru Besar</v>
      </c>
      <c r="H22" s="138"/>
      <c r="I22" s="138"/>
      <c r="J22" s="138"/>
    </row>
    <row r="23" spans="1:12" s="4" customFormat="1" x14ac:dyDescent="0.2">
      <c r="A23" s="138"/>
      <c r="B23" s="138"/>
      <c r="C23" s="138"/>
      <c r="D23" s="138"/>
      <c r="E23" s="138" t="s">
        <v>11</v>
      </c>
      <c r="F23" s="138"/>
      <c r="G23" s="138" t="str">
        <f>": "&amp;Master!E18</f>
        <v>: Fakultas Pertanian Universitas Brawijaya</v>
      </c>
      <c r="H23" s="138"/>
      <c r="I23" s="138"/>
      <c r="J23" s="138"/>
    </row>
    <row r="24" spans="1:12" s="4" customFormat="1" ht="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2" s="4" customFormat="1" x14ac:dyDescent="0.2">
      <c r="A25" s="3" t="s">
        <v>76</v>
      </c>
      <c r="B25" s="3"/>
      <c r="C25" s="3"/>
      <c r="D25" s="3"/>
      <c r="E25" s="3"/>
      <c r="F25" s="3"/>
      <c r="G25" s="3"/>
      <c r="H25" s="3"/>
      <c r="I25" s="3"/>
      <c r="J25" s="3"/>
    </row>
    <row r="26" spans="1:12" ht="12" customHeight="1" x14ac:dyDescent="0.2"/>
    <row r="27" spans="1:12" s="242" customFormat="1" ht="51" customHeight="1" x14ac:dyDescent="0.2">
      <c r="A27" s="237" t="s">
        <v>368</v>
      </c>
      <c r="B27" s="962" t="s">
        <v>318</v>
      </c>
      <c r="C27" s="963"/>
      <c r="D27" s="963"/>
      <c r="E27" s="963"/>
      <c r="F27" s="964"/>
      <c r="G27" s="237" t="s">
        <v>319</v>
      </c>
      <c r="H27" s="237" t="s">
        <v>320</v>
      </c>
      <c r="I27" s="237" t="s">
        <v>321</v>
      </c>
      <c r="J27" s="237" t="s">
        <v>322</v>
      </c>
      <c r="K27" s="237" t="s">
        <v>323</v>
      </c>
      <c r="L27" s="237" t="s">
        <v>324</v>
      </c>
    </row>
    <row r="28" spans="1:12" ht="13.5" thickBot="1" x14ac:dyDescent="0.25">
      <c r="A28" s="222">
        <v>1</v>
      </c>
      <c r="B28" s="959">
        <v>2</v>
      </c>
      <c r="C28" s="960"/>
      <c r="D28" s="960"/>
      <c r="E28" s="960"/>
      <c r="F28" s="961"/>
      <c r="G28" s="222">
        <v>3</v>
      </c>
      <c r="H28" s="222">
        <v>4</v>
      </c>
      <c r="I28" s="222">
        <v>5</v>
      </c>
      <c r="J28" s="222">
        <v>6</v>
      </c>
      <c r="K28" s="222">
        <v>7</v>
      </c>
      <c r="L28" s="222">
        <v>8</v>
      </c>
    </row>
    <row r="29" spans="1:12" ht="13.5" customHeight="1" thickTop="1" x14ac:dyDescent="0.2">
      <c r="A29" s="156" t="s">
        <v>28</v>
      </c>
      <c r="B29" s="942" t="s">
        <v>175</v>
      </c>
      <c r="C29" s="943"/>
      <c r="D29" s="943"/>
      <c r="E29" s="943"/>
      <c r="F29" s="501"/>
      <c r="G29" s="156"/>
      <c r="H29" s="156"/>
      <c r="I29" s="156"/>
      <c r="J29" s="156"/>
      <c r="K29" s="156"/>
      <c r="L29" s="156"/>
    </row>
    <row r="30" spans="1:12" ht="40.5" customHeight="1" x14ac:dyDescent="0.2">
      <c r="A30" s="951" t="s">
        <v>23</v>
      </c>
      <c r="B30" s="953" t="s">
        <v>423</v>
      </c>
      <c r="C30" s="953"/>
      <c r="D30" s="953"/>
      <c r="E30" s="918"/>
      <c r="F30" s="493"/>
      <c r="G30" s="223"/>
      <c r="H30" s="334"/>
      <c r="I30" s="223"/>
      <c r="J30" s="223"/>
      <c r="K30" s="223"/>
      <c r="L30" s="223"/>
    </row>
    <row r="31" spans="1:12" s="4" customFormat="1" ht="28.5" customHeight="1" x14ac:dyDescent="0.2">
      <c r="A31" s="952"/>
      <c r="B31" s="295" t="s">
        <v>242</v>
      </c>
      <c r="C31" s="916" t="s">
        <v>424</v>
      </c>
      <c r="D31" s="916"/>
      <c r="E31" s="916"/>
      <c r="F31" s="474"/>
      <c r="G31" s="16" t="s">
        <v>436</v>
      </c>
      <c r="H31" s="203" t="s">
        <v>437</v>
      </c>
      <c r="I31" s="204"/>
      <c r="J31" s="205">
        <v>5.5</v>
      </c>
      <c r="K31" s="436">
        <f>I31*J31</f>
        <v>0</v>
      </c>
      <c r="L31" s="223"/>
    </row>
    <row r="32" spans="1:12" s="4" customFormat="1" ht="12.75" customHeight="1" x14ac:dyDescent="0.2">
      <c r="A32" s="952"/>
      <c r="B32" s="258"/>
      <c r="C32" s="899" t="s">
        <v>425</v>
      </c>
      <c r="D32" s="899"/>
      <c r="E32" s="899"/>
      <c r="F32" s="474"/>
      <c r="G32" s="444"/>
      <c r="H32" s="444"/>
      <c r="I32" s="444"/>
      <c r="J32" s="495"/>
      <c r="K32" s="468"/>
      <c r="L32" s="223"/>
    </row>
    <row r="33" spans="1:12" s="4" customFormat="1" ht="5.0999999999999996" customHeight="1" x14ac:dyDescent="0.2">
      <c r="A33" s="952"/>
      <c r="B33" s="230"/>
      <c r="C33" s="477"/>
      <c r="D33" s="477"/>
      <c r="E33" s="477"/>
      <c r="F33" s="478"/>
      <c r="G33" s="447"/>
      <c r="H33" s="447"/>
      <c r="I33" s="447"/>
      <c r="J33" s="227"/>
      <c r="K33" s="469"/>
      <c r="L33" s="224"/>
    </row>
    <row r="34" spans="1:12" s="4" customFormat="1" ht="12.75" customHeight="1" x14ac:dyDescent="0.2">
      <c r="A34" s="952"/>
      <c r="B34" s="954" t="s">
        <v>278</v>
      </c>
      <c r="C34" s="954"/>
      <c r="D34" s="954"/>
      <c r="E34" s="955"/>
      <c r="F34" s="503"/>
      <c r="G34" s="190"/>
      <c r="H34" s="201"/>
      <c r="I34" s="190"/>
      <c r="J34" s="209"/>
      <c r="K34" s="189">
        <f>SUM(K31:K32)</f>
        <v>0</v>
      </c>
      <c r="L34" s="158"/>
    </row>
    <row r="35" spans="1:12" s="4" customFormat="1" ht="5.0999999999999996" customHeight="1" x14ac:dyDescent="0.2">
      <c r="A35" s="485"/>
      <c r="B35" s="537"/>
      <c r="C35" s="538"/>
      <c r="D35" s="538"/>
      <c r="E35" s="538"/>
      <c r="F35" s="539"/>
      <c r="G35" s="443"/>
      <c r="H35" s="443"/>
      <c r="I35" s="443"/>
      <c r="J35" s="531"/>
      <c r="K35" s="217"/>
      <c r="L35" s="251"/>
    </row>
    <row r="36" spans="1:12" s="4" customFormat="1" ht="40.5" customHeight="1" x14ac:dyDescent="0.2">
      <c r="A36" s="951" t="s">
        <v>24</v>
      </c>
      <c r="B36" s="918" t="s">
        <v>426</v>
      </c>
      <c r="C36" s="919"/>
      <c r="D36" s="919"/>
      <c r="E36" s="919"/>
      <c r="F36" s="476"/>
      <c r="G36" s="444"/>
      <c r="H36" s="444"/>
      <c r="I36" s="444"/>
      <c r="J36" s="495"/>
      <c r="K36" s="468"/>
      <c r="L36" s="223"/>
    </row>
    <row r="37" spans="1:12" s="4" customFormat="1" ht="25.5" customHeight="1" x14ac:dyDescent="0.2">
      <c r="A37" s="952"/>
      <c r="B37" s="295" t="s">
        <v>242</v>
      </c>
      <c r="C37" s="916" t="s">
        <v>427</v>
      </c>
      <c r="D37" s="916"/>
      <c r="E37" s="916"/>
      <c r="F37" s="474"/>
      <c r="G37" s="16" t="s">
        <v>348</v>
      </c>
      <c r="H37" s="203" t="s">
        <v>248</v>
      </c>
      <c r="I37" s="204"/>
      <c r="J37" s="205">
        <v>3</v>
      </c>
      <c r="K37" s="436">
        <f>I37*J37</f>
        <v>0</v>
      </c>
      <c r="L37" s="223"/>
    </row>
    <row r="38" spans="1:12" s="4" customFormat="1" ht="12.75" customHeight="1" x14ac:dyDescent="0.2">
      <c r="A38" s="952"/>
      <c r="B38" s="258"/>
      <c r="C38" s="899" t="s">
        <v>425</v>
      </c>
      <c r="D38" s="899"/>
      <c r="E38" s="899"/>
      <c r="F38" s="474"/>
      <c r="G38" s="444"/>
      <c r="H38" s="444"/>
      <c r="I38" s="444"/>
      <c r="J38" s="495"/>
      <c r="K38" s="468"/>
      <c r="L38" s="223"/>
    </row>
    <row r="39" spans="1:12" s="4" customFormat="1" ht="5.0999999999999996" customHeight="1" x14ac:dyDescent="0.2">
      <c r="A39" s="952"/>
      <c r="B39" s="230"/>
      <c r="C39" s="477"/>
      <c r="D39" s="477"/>
      <c r="E39" s="477"/>
      <c r="F39" s="478"/>
      <c r="G39" s="447"/>
      <c r="H39" s="447"/>
      <c r="I39" s="447"/>
      <c r="J39" s="227"/>
      <c r="K39" s="469"/>
      <c r="L39" s="224"/>
    </row>
    <row r="40" spans="1:12" s="4" customFormat="1" x14ac:dyDescent="0.2">
      <c r="A40" s="952"/>
      <c r="B40" s="954" t="s">
        <v>278</v>
      </c>
      <c r="C40" s="954"/>
      <c r="D40" s="954"/>
      <c r="E40" s="955"/>
      <c r="F40" s="503"/>
      <c r="G40" s="190"/>
      <c r="H40" s="201"/>
      <c r="I40" s="190"/>
      <c r="J40" s="209"/>
      <c r="K40" s="189">
        <f>SUM(K37:K38)</f>
        <v>0</v>
      </c>
      <c r="L40" s="158"/>
    </row>
    <row r="41" spans="1:12" s="4" customFormat="1" ht="5.0999999999999996" customHeight="1" x14ac:dyDescent="0.2">
      <c r="A41" s="485"/>
      <c r="B41" s="537"/>
      <c r="C41" s="538"/>
      <c r="D41" s="538"/>
      <c r="E41" s="538"/>
      <c r="F41" s="539"/>
      <c r="G41" s="443"/>
      <c r="H41" s="443"/>
      <c r="I41" s="443"/>
      <c r="J41" s="531"/>
      <c r="K41" s="217"/>
      <c r="L41" s="251"/>
    </row>
    <row r="42" spans="1:12" s="4" customFormat="1" ht="28.5" customHeight="1" x14ac:dyDescent="0.2">
      <c r="A42" s="951" t="s">
        <v>108</v>
      </c>
      <c r="B42" s="953" t="s">
        <v>749</v>
      </c>
      <c r="C42" s="953"/>
      <c r="D42" s="953"/>
      <c r="E42" s="918"/>
      <c r="F42" s="476"/>
      <c r="G42" s="444"/>
      <c r="H42" s="444"/>
      <c r="I42" s="444"/>
      <c r="J42" s="495"/>
      <c r="K42" s="468"/>
      <c r="L42" s="223"/>
    </row>
    <row r="43" spans="1:12" s="4" customFormat="1" ht="12.75" customHeight="1" x14ac:dyDescent="0.2">
      <c r="A43" s="951"/>
      <c r="B43" s="663" t="s">
        <v>242</v>
      </c>
      <c r="C43" s="899" t="s">
        <v>181</v>
      </c>
      <c r="D43" s="899"/>
      <c r="E43" s="899"/>
      <c r="F43" s="476"/>
      <c r="G43" s="643"/>
      <c r="H43" s="643"/>
      <c r="I43" s="643"/>
      <c r="J43" s="657"/>
      <c r="K43" s="645"/>
      <c r="L43" s="223"/>
    </row>
    <row r="44" spans="1:12" s="4" customFormat="1" x14ac:dyDescent="0.2">
      <c r="A44" s="952"/>
      <c r="B44" s="295"/>
      <c r="C44" s="899" t="s">
        <v>714</v>
      </c>
      <c r="D44" s="899"/>
      <c r="E44" s="899"/>
      <c r="F44" s="641"/>
      <c r="G44" s="643"/>
      <c r="H44" s="643"/>
      <c r="I44" s="643"/>
      <c r="J44" s="657"/>
      <c r="K44" s="645"/>
      <c r="L44" s="223"/>
    </row>
    <row r="45" spans="1:12" s="4" customFormat="1" ht="14.25" customHeight="1" x14ac:dyDescent="0.2">
      <c r="A45" s="952"/>
      <c r="B45" s="258"/>
      <c r="C45" s="296" t="s">
        <v>112</v>
      </c>
      <c r="D45" s="899" t="s">
        <v>429</v>
      </c>
      <c r="E45" s="899"/>
      <c r="F45" s="641"/>
      <c r="G45" s="643"/>
      <c r="H45" s="643"/>
      <c r="I45" s="643"/>
      <c r="J45" s="657"/>
      <c r="K45" s="645"/>
      <c r="L45" s="223"/>
    </row>
    <row r="46" spans="1:12" s="4" customFormat="1" ht="25.5" x14ac:dyDescent="0.2">
      <c r="A46" s="952"/>
      <c r="B46" s="258"/>
      <c r="C46" s="229"/>
      <c r="D46" s="296" t="s">
        <v>242</v>
      </c>
      <c r="E46" s="656" t="s">
        <v>430</v>
      </c>
      <c r="F46" s="641"/>
      <c r="G46" s="16" t="s">
        <v>348</v>
      </c>
      <c r="H46" s="643" t="s">
        <v>248</v>
      </c>
      <c r="I46" s="646"/>
      <c r="J46" s="657">
        <v>4</v>
      </c>
      <c r="K46" s="645"/>
      <c r="L46" s="223"/>
    </row>
    <row r="47" spans="1:12" s="4" customFormat="1" x14ac:dyDescent="0.2">
      <c r="A47" s="952"/>
      <c r="B47" s="258"/>
      <c r="C47" s="229"/>
      <c r="D47" s="229"/>
      <c r="E47" s="640" t="s">
        <v>425</v>
      </c>
      <c r="F47" s="641"/>
      <c r="G47" s="643"/>
      <c r="H47" s="643"/>
      <c r="I47" s="643"/>
      <c r="J47" s="657"/>
      <c r="K47" s="645"/>
      <c r="L47" s="223"/>
    </row>
    <row r="48" spans="1:12" s="4" customFormat="1" ht="5.0999999999999996" customHeight="1" x14ac:dyDescent="0.2">
      <c r="A48" s="952"/>
      <c r="B48" s="230"/>
      <c r="C48" s="259"/>
      <c r="D48" s="259"/>
      <c r="E48" s="477"/>
      <c r="F48" s="478"/>
      <c r="G48" s="650"/>
      <c r="H48" s="650"/>
      <c r="I48" s="650"/>
      <c r="J48" s="227"/>
      <c r="K48" s="469"/>
      <c r="L48" s="224"/>
    </row>
    <row r="49" spans="1:12" s="4" customFormat="1" x14ac:dyDescent="0.2">
      <c r="A49" s="952"/>
      <c r="B49" s="954" t="s">
        <v>278</v>
      </c>
      <c r="C49" s="954"/>
      <c r="D49" s="954"/>
      <c r="E49" s="955"/>
      <c r="F49" s="503"/>
      <c r="G49" s="201"/>
      <c r="H49" s="201"/>
      <c r="I49" s="201"/>
      <c r="J49" s="208"/>
      <c r="K49" s="189">
        <f>SUM(K46:K47)</f>
        <v>0</v>
      </c>
      <c r="L49" s="158"/>
    </row>
    <row r="50" spans="1:12" s="4" customFormat="1" ht="5.0999999999999996" customHeight="1" x14ac:dyDescent="0.2">
      <c r="A50" s="952"/>
      <c r="B50" s="537"/>
      <c r="C50" s="538"/>
      <c r="D50" s="538"/>
      <c r="E50" s="538"/>
      <c r="F50" s="539"/>
      <c r="G50" s="651"/>
      <c r="H50" s="651"/>
      <c r="I50" s="651"/>
      <c r="J50" s="207"/>
      <c r="K50" s="217"/>
      <c r="L50" s="251"/>
    </row>
    <row r="51" spans="1:12" s="4" customFormat="1" x14ac:dyDescent="0.2">
      <c r="A51" s="952"/>
      <c r="B51" s="258"/>
      <c r="C51" s="296" t="s">
        <v>113</v>
      </c>
      <c r="D51" s="899" t="s">
        <v>431</v>
      </c>
      <c r="E51" s="899"/>
      <c r="F51" s="641"/>
      <c r="G51" s="643"/>
      <c r="H51" s="643"/>
      <c r="I51" s="643"/>
      <c r="J51" s="657"/>
      <c r="K51" s="645"/>
      <c r="L51" s="223"/>
    </row>
    <row r="52" spans="1:12" s="4" customFormat="1" ht="25.5" x14ac:dyDescent="0.2">
      <c r="A52" s="952"/>
      <c r="B52" s="258"/>
      <c r="C52" s="229"/>
      <c r="D52" s="296" t="s">
        <v>242</v>
      </c>
      <c r="E52" s="656" t="s">
        <v>430</v>
      </c>
      <c r="F52" s="641"/>
      <c r="G52" s="16" t="s">
        <v>348</v>
      </c>
      <c r="H52" s="643" t="s">
        <v>248</v>
      </c>
      <c r="I52" s="646"/>
      <c r="J52" s="657">
        <v>3</v>
      </c>
      <c r="K52" s="645"/>
      <c r="L52" s="223"/>
    </row>
    <row r="53" spans="1:12" s="4" customFormat="1" x14ac:dyDescent="0.2">
      <c r="A53" s="952"/>
      <c r="B53" s="258"/>
      <c r="C53" s="229"/>
      <c r="D53" s="229"/>
      <c r="E53" s="640" t="s">
        <v>425</v>
      </c>
      <c r="F53" s="641"/>
      <c r="G53" s="643"/>
      <c r="H53" s="643"/>
      <c r="I53" s="643"/>
      <c r="J53" s="657"/>
      <c r="K53" s="645"/>
      <c r="L53" s="223"/>
    </row>
    <row r="54" spans="1:12" s="4" customFormat="1" ht="5.0999999999999996" customHeight="1" x14ac:dyDescent="0.2">
      <c r="A54" s="952"/>
      <c r="B54" s="230"/>
      <c r="C54" s="259"/>
      <c r="D54" s="259"/>
      <c r="E54" s="477"/>
      <c r="F54" s="478"/>
      <c r="G54" s="650"/>
      <c r="H54" s="650"/>
      <c r="I54" s="650"/>
      <c r="J54" s="227"/>
      <c r="K54" s="469"/>
      <c r="L54" s="224"/>
    </row>
    <row r="55" spans="1:12" s="4" customFormat="1" x14ac:dyDescent="0.2">
      <c r="A55" s="952"/>
      <c r="B55" s="231"/>
      <c r="C55" s="232"/>
      <c r="D55" s="232"/>
      <c r="E55" s="658" t="s">
        <v>278</v>
      </c>
      <c r="F55" s="503"/>
      <c r="G55" s="201"/>
      <c r="H55" s="201"/>
      <c r="I55" s="201"/>
      <c r="J55" s="208"/>
      <c r="K55" s="189">
        <f>SUM(K52:K53)</f>
        <v>0</v>
      </c>
      <c r="L55" s="158"/>
    </row>
    <row r="56" spans="1:12" s="4" customFormat="1" ht="5.0999999999999996" customHeight="1" x14ac:dyDescent="0.2">
      <c r="A56" s="952"/>
      <c r="B56" s="260"/>
      <c r="C56" s="540"/>
      <c r="D56" s="540"/>
      <c r="E56" s="538"/>
      <c r="F56" s="539"/>
      <c r="G56" s="651"/>
      <c r="H56" s="651"/>
      <c r="I56" s="651"/>
      <c r="J56" s="207"/>
      <c r="K56" s="217"/>
      <c r="L56" s="251"/>
    </row>
    <row r="57" spans="1:12" s="4" customFormat="1" x14ac:dyDescent="0.2">
      <c r="A57" s="952"/>
      <c r="B57" s="258"/>
      <c r="C57" s="296" t="s">
        <v>117</v>
      </c>
      <c r="D57" s="899" t="s">
        <v>432</v>
      </c>
      <c r="E57" s="899"/>
      <c r="F57" s="641"/>
      <c r="G57" s="643"/>
      <c r="H57" s="643"/>
      <c r="I57" s="643"/>
      <c r="J57" s="657"/>
      <c r="K57" s="645"/>
      <c r="L57" s="223"/>
    </row>
    <row r="58" spans="1:12" s="4" customFormat="1" ht="25.5" x14ac:dyDescent="0.2">
      <c r="A58" s="952"/>
      <c r="B58" s="258"/>
      <c r="C58" s="229"/>
      <c r="D58" s="296" t="s">
        <v>242</v>
      </c>
      <c r="E58" s="656" t="s">
        <v>430</v>
      </c>
      <c r="F58" s="641"/>
      <c r="G58" s="16" t="s">
        <v>348</v>
      </c>
      <c r="H58" s="643" t="s">
        <v>248</v>
      </c>
      <c r="I58" s="646"/>
      <c r="J58" s="657">
        <v>2</v>
      </c>
      <c r="K58" s="645"/>
      <c r="L58" s="223"/>
    </row>
    <row r="59" spans="1:12" s="4" customFormat="1" x14ac:dyDescent="0.2">
      <c r="A59" s="952"/>
      <c r="B59" s="258"/>
      <c r="C59" s="229"/>
      <c r="D59" s="229"/>
      <c r="E59" s="640" t="s">
        <v>425</v>
      </c>
      <c r="F59" s="641"/>
      <c r="G59" s="643"/>
      <c r="H59" s="643"/>
      <c r="I59" s="643"/>
      <c r="J59" s="657"/>
      <c r="K59" s="645"/>
      <c r="L59" s="223"/>
    </row>
    <row r="60" spans="1:12" s="4" customFormat="1" ht="5.0999999999999996" customHeight="1" x14ac:dyDescent="0.2">
      <c r="A60" s="952"/>
      <c r="B60" s="230"/>
      <c r="C60" s="259"/>
      <c r="D60" s="259"/>
      <c r="E60" s="477"/>
      <c r="F60" s="478"/>
      <c r="G60" s="650"/>
      <c r="H60" s="650"/>
      <c r="I60" s="650"/>
      <c r="J60" s="227"/>
      <c r="K60" s="469"/>
      <c r="L60" s="224"/>
    </row>
    <row r="61" spans="1:12" s="4" customFormat="1" x14ac:dyDescent="0.2">
      <c r="A61" s="952"/>
      <c r="B61" s="231"/>
      <c r="C61" s="232"/>
      <c r="D61" s="232"/>
      <c r="E61" s="658" t="s">
        <v>278</v>
      </c>
      <c r="F61" s="503"/>
      <c r="G61" s="201"/>
      <c r="H61" s="201"/>
      <c r="I61" s="201"/>
      <c r="J61" s="208"/>
      <c r="K61" s="189">
        <f>SUM(K58:K59)</f>
        <v>0</v>
      </c>
      <c r="L61" s="158"/>
    </row>
    <row r="62" spans="1:12" s="4" customFormat="1" ht="5.0999999999999996" customHeight="1" x14ac:dyDescent="0.2">
      <c r="A62" s="952"/>
      <c r="B62" s="260"/>
      <c r="C62" s="540"/>
      <c r="D62" s="540"/>
      <c r="E62" s="538"/>
      <c r="F62" s="539"/>
      <c r="G62" s="651"/>
      <c r="H62" s="651"/>
      <c r="I62" s="651"/>
      <c r="J62" s="207"/>
      <c r="K62" s="217"/>
      <c r="L62" s="251"/>
    </row>
    <row r="63" spans="1:12" s="4" customFormat="1" x14ac:dyDescent="0.2">
      <c r="A63" s="952"/>
      <c r="B63" s="258"/>
      <c r="C63" s="899" t="s">
        <v>713</v>
      </c>
      <c r="D63" s="899"/>
      <c r="E63" s="899"/>
      <c r="F63" s="641"/>
      <c r="G63" s="643"/>
      <c r="H63" s="643"/>
      <c r="I63" s="643"/>
      <c r="J63" s="657"/>
      <c r="K63" s="645"/>
      <c r="L63" s="223"/>
    </row>
    <row r="64" spans="1:12" s="4" customFormat="1" x14ac:dyDescent="0.2">
      <c r="A64" s="952"/>
      <c r="B64" s="258"/>
      <c r="C64" s="296" t="s">
        <v>112</v>
      </c>
      <c r="D64" s="899" t="s">
        <v>429</v>
      </c>
      <c r="E64" s="899"/>
      <c r="F64" s="641"/>
      <c r="G64" s="643"/>
      <c r="H64" s="643"/>
      <c r="I64" s="643"/>
      <c r="J64" s="657"/>
      <c r="K64" s="645"/>
      <c r="L64" s="223"/>
    </row>
    <row r="65" spans="1:136" s="4" customFormat="1" ht="25.5" x14ac:dyDescent="0.2">
      <c r="A65" s="952"/>
      <c r="B65" s="258"/>
      <c r="C65" s="229"/>
      <c r="D65" s="296" t="s">
        <v>242</v>
      </c>
      <c r="E65" s="656" t="s">
        <v>430</v>
      </c>
      <c r="F65" s="641"/>
      <c r="G65" s="16" t="s">
        <v>348</v>
      </c>
      <c r="H65" s="643" t="s">
        <v>248</v>
      </c>
      <c r="I65" s="646"/>
      <c r="J65" s="657">
        <v>3</v>
      </c>
      <c r="K65" s="645"/>
      <c r="L65" s="223"/>
    </row>
    <row r="66" spans="1:136" s="4" customFormat="1" x14ac:dyDescent="0.2">
      <c r="A66" s="952"/>
      <c r="B66" s="258"/>
      <c r="C66" s="229"/>
      <c r="D66" s="229"/>
      <c r="E66" s="640" t="s">
        <v>425</v>
      </c>
      <c r="F66" s="641"/>
      <c r="G66" s="643"/>
      <c r="H66" s="643"/>
      <c r="I66" s="643"/>
      <c r="J66" s="657"/>
      <c r="K66" s="645"/>
      <c r="L66" s="223"/>
    </row>
    <row r="67" spans="1:136" s="4" customFormat="1" ht="5.0999999999999996" customHeight="1" x14ac:dyDescent="0.2">
      <c r="A67" s="952"/>
      <c r="B67" s="230"/>
      <c r="C67" s="259"/>
      <c r="D67" s="259"/>
      <c r="E67" s="477"/>
      <c r="F67" s="478"/>
      <c r="G67" s="650"/>
      <c r="H67" s="650"/>
      <c r="I67" s="650"/>
      <c r="J67" s="227"/>
      <c r="K67" s="469"/>
      <c r="L67" s="224"/>
    </row>
    <row r="68" spans="1:136" s="4" customFormat="1" x14ac:dyDescent="0.2">
      <c r="A68" s="952"/>
      <c r="B68" s="955" t="s">
        <v>278</v>
      </c>
      <c r="C68" s="956"/>
      <c r="D68" s="956"/>
      <c r="E68" s="956"/>
      <c r="F68" s="503"/>
      <c r="G68" s="201"/>
      <c r="H68" s="201"/>
      <c r="I68" s="201"/>
      <c r="J68" s="208"/>
      <c r="K68" s="189">
        <f>SUM(K65:K66)</f>
        <v>0</v>
      </c>
      <c r="L68" s="158"/>
    </row>
    <row r="69" spans="1:136" s="4" customFormat="1" ht="5.0999999999999996" customHeight="1" x14ac:dyDescent="0.2">
      <c r="A69" s="952"/>
      <c r="B69" s="537"/>
      <c r="C69" s="538"/>
      <c r="D69" s="538"/>
      <c r="E69" s="538"/>
      <c r="F69" s="539"/>
      <c r="G69" s="651"/>
      <c r="H69" s="651"/>
      <c r="I69" s="651"/>
      <c r="J69" s="207"/>
      <c r="K69" s="217"/>
      <c r="L69" s="251"/>
    </row>
    <row r="70" spans="1:136" s="4" customFormat="1" x14ac:dyDescent="0.2">
      <c r="A70" s="952"/>
      <c r="B70" s="258"/>
      <c r="C70" s="296" t="s">
        <v>113</v>
      </c>
      <c r="D70" s="899" t="s">
        <v>431</v>
      </c>
      <c r="E70" s="899"/>
      <c r="F70" s="641"/>
      <c r="G70" s="416"/>
      <c r="H70" s="416"/>
      <c r="I70" s="416"/>
      <c r="J70" s="416"/>
      <c r="K70" s="645"/>
      <c r="L70" s="223"/>
    </row>
    <row r="71" spans="1:136" s="4" customFormat="1" ht="25.5" x14ac:dyDescent="0.2">
      <c r="A71" s="952"/>
      <c r="B71" s="258"/>
      <c r="C71" s="229"/>
      <c r="D71" s="296" t="s">
        <v>242</v>
      </c>
      <c r="E71" s="656" t="s">
        <v>430</v>
      </c>
      <c r="F71" s="641"/>
      <c r="G71" s="16" t="s">
        <v>348</v>
      </c>
      <c r="H71" s="643" t="s">
        <v>248</v>
      </c>
      <c r="I71" s="646"/>
      <c r="J71" s="657">
        <v>2</v>
      </c>
      <c r="K71" s="645">
        <f>I71*J71</f>
        <v>0</v>
      </c>
      <c r="L71" s="223"/>
    </row>
    <row r="72" spans="1:136" s="4" customFormat="1" x14ac:dyDescent="0.2">
      <c r="A72" s="952"/>
      <c r="B72" s="258"/>
      <c r="C72" s="229"/>
      <c r="D72" s="229"/>
      <c r="E72" s="640" t="s">
        <v>425</v>
      </c>
      <c r="F72" s="641"/>
      <c r="G72" s="643"/>
      <c r="H72" s="643"/>
      <c r="I72" s="643"/>
      <c r="J72" s="657"/>
      <c r="K72" s="645"/>
      <c r="L72" s="223"/>
    </row>
    <row r="73" spans="1:136" s="4" customFormat="1" ht="5.0999999999999996" customHeight="1" x14ac:dyDescent="0.2">
      <c r="A73" s="952"/>
      <c r="B73" s="258"/>
      <c r="C73" s="229"/>
      <c r="D73" s="229"/>
      <c r="E73" s="640"/>
      <c r="F73" s="641"/>
      <c r="G73" s="643"/>
      <c r="H73" s="643"/>
      <c r="I73" s="643"/>
      <c r="J73" s="657"/>
      <c r="K73" s="645"/>
      <c r="L73" s="223"/>
    </row>
    <row r="74" spans="1:136" s="4" customFormat="1" x14ac:dyDescent="0.2">
      <c r="A74" s="952"/>
      <c r="B74" s="231"/>
      <c r="C74" s="232"/>
      <c r="D74" s="232"/>
      <c r="E74" s="502" t="s">
        <v>278</v>
      </c>
      <c r="F74" s="503"/>
      <c r="G74" s="201"/>
      <c r="H74" s="201"/>
      <c r="I74" s="201"/>
      <c r="J74" s="208"/>
      <c r="K74" s="189">
        <f>SUM(K71)</f>
        <v>0</v>
      </c>
      <c r="L74" s="158"/>
    </row>
    <row r="75" spans="1:136" s="4" customFormat="1" ht="5.0999999999999996" customHeight="1" x14ac:dyDescent="0.2">
      <c r="A75" s="952"/>
      <c r="B75" s="260"/>
      <c r="C75" s="540"/>
      <c r="D75" s="540"/>
      <c r="E75" s="538"/>
      <c r="F75" s="539"/>
      <c r="G75" s="443"/>
      <c r="H75" s="443"/>
      <c r="I75" s="443"/>
      <c r="J75" s="207"/>
      <c r="K75" s="542"/>
      <c r="L75" s="251"/>
    </row>
    <row r="76" spans="1:136" s="4" customFormat="1" x14ac:dyDescent="0.2">
      <c r="A76" s="952"/>
      <c r="B76" s="258"/>
      <c r="C76" s="296" t="s">
        <v>117</v>
      </c>
      <c r="D76" s="899" t="s">
        <v>432</v>
      </c>
      <c r="E76" s="899"/>
      <c r="F76" s="474"/>
      <c r="G76" s="444"/>
      <c r="H76" s="444"/>
      <c r="I76" s="444"/>
      <c r="J76" s="495"/>
      <c r="K76" s="213"/>
      <c r="L76" s="223"/>
    </row>
    <row r="77" spans="1:136" s="261" customFormat="1" ht="51" x14ac:dyDescent="0.2">
      <c r="A77" s="952"/>
      <c r="B77" s="265"/>
      <c r="C77" s="266"/>
      <c r="D77" s="296" t="s">
        <v>242</v>
      </c>
      <c r="E77" s="530" t="s">
        <v>548</v>
      </c>
      <c r="F77" s="470"/>
      <c r="G77" s="279" t="s">
        <v>549</v>
      </c>
      <c r="H77" s="279" t="s">
        <v>248</v>
      </c>
      <c r="I77" s="293">
        <v>1</v>
      </c>
      <c r="J77" s="294">
        <v>1</v>
      </c>
      <c r="K77" s="435">
        <f>I77*J77</f>
        <v>1</v>
      </c>
      <c r="L77" s="282" t="s">
        <v>545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</row>
    <row r="78" spans="1:136" s="261" customFormat="1" ht="5.0999999999999996" customHeight="1" x14ac:dyDescent="0.2">
      <c r="A78" s="952"/>
      <c r="B78" s="265"/>
      <c r="C78" s="266"/>
      <c r="D78" s="296"/>
      <c r="E78" s="473"/>
      <c r="F78" s="474"/>
      <c r="G78" s="16"/>
      <c r="H78" s="279"/>
      <c r="I78" s="282"/>
      <c r="J78" s="283"/>
      <c r="K78" s="436"/>
      <c r="L78" s="223"/>
      <c r="M78" s="267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</row>
    <row r="79" spans="1:136" s="261" customFormat="1" ht="38.25" x14ac:dyDescent="0.2">
      <c r="A79" s="952"/>
      <c r="B79" s="265"/>
      <c r="C79" s="266"/>
      <c r="D79" s="296" t="s">
        <v>243</v>
      </c>
      <c r="E79" s="530" t="s">
        <v>550</v>
      </c>
      <c r="F79" s="474"/>
      <c r="G79" s="282" t="s">
        <v>546</v>
      </c>
      <c r="H79" s="279" t="s">
        <v>248</v>
      </c>
      <c r="I79" s="293">
        <v>1</v>
      </c>
      <c r="J79" s="294">
        <v>1</v>
      </c>
      <c r="K79" s="435">
        <f>I79*J79</f>
        <v>1</v>
      </c>
      <c r="L79" s="282" t="s">
        <v>545</v>
      </c>
      <c r="M79" s="267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</row>
    <row r="80" spans="1:136" s="261" customFormat="1" ht="5.0999999999999996" customHeight="1" x14ac:dyDescent="0.2">
      <c r="A80" s="952"/>
      <c r="B80" s="263"/>
      <c r="C80" s="264"/>
      <c r="D80" s="264"/>
      <c r="E80" s="477"/>
      <c r="F80" s="478"/>
      <c r="G80" s="200"/>
      <c r="H80" s="200"/>
      <c r="I80" s="200"/>
      <c r="J80" s="227"/>
      <c r="K80" s="437"/>
      <c r="L80" s="224"/>
      <c r="M80" s="267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</row>
    <row r="81" spans="1:12" x14ac:dyDescent="0.2">
      <c r="A81" s="952"/>
      <c r="B81" s="233"/>
      <c r="C81" s="228"/>
      <c r="D81" s="228"/>
      <c r="E81" s="502" t="s">
        <v>278</v>
      </c>
      <c r="F81" s="503"/>
      <c r="G81" s="190"/>
      <c r="H81" s="201"/>
      <c r="I81" s="190"/>
      <c r="J81" s="208"/>
      <c r="K81" s="189">
        <f>SUM(K77:K79)</f>
        <v>2</v>
      </c>
      <c r="L81" s="158"/>
    </row>
    <row r="82" spans="1:12" ht="5.0999999999999996" customHeight="1" x14ac:dyDescent="0.2">
      <c r="A82" s="952"/>
      <c r="B82" s="262"/>
      <c r="C82" s="541"/>
      <c r="D82" s="541"/>
      <c r="E82" s="538"/>
      <c r="F82" s="539"/>
      <c r="G82" s="443"/>
      <c r="H82" s="443"/>
      <c r="I82" s="443"/>
      <c r="J82" s="207"/>
      <c r="K82" s="217"/>
      <c r="L82" s="251"/>
    </row>
    <row r="83" spans="1:12" ht="12.75" customHeight="1" x14ac:dyDescent="0.2">
      <c r="A83" s="952"/>
      <c r="B83" s="663" t="s">
        <v>243</v>
      </c>
      <c r="C83" s="899" t="s">
        <v>715</v>
      </c>
      <c r="D83" s="899"/>
      <c r="E83" s="899"/>
      <c r="F83" s="474"/>
      <c r="G83" s="444"/>
      <c r="H83" s="444"/>
      <c r="I83" s="444"/>
      <c r="J83" s="495"/>
      <c r="K83" s="468"/>
      <c r="L83" s="223"/>
    </row>
    <row r="84" spans="1:12" ht="27" customHeight="1" x14ac:dyDescent="0.2">
      <c r="A84" s="952"/>
      <c r="B84" s="265"/>
      <c r="C84" s="296" t="s">
        <v>242</v>
      </c>
      <c r="D84" s="899" t="s">
        <v>585</v>
      </c>
      <c r="E84" s="899"/>
      <c r="F84" s="474"/>
      <c r="G84" s="279" t="s">
        <v>575</v>
      </c>
      <c r="H84" s="279" t="s">
        <v>248</v>
      </c>
      <c r="I84" s="293">
        <v>1</v>
      </c>
      <c r="J84" s="196">
        <v>1</v>
      </c>
      <c r="K84" s="435">
        <f>I84*J84</f>
        <v>1</v>
      </c>
      <c r="L84" s="279" t="s">
        <v>543</v>
      </c>
    </row>
    <row r="85" spans="1:12" ht="3" customHeight="1" x14ac:dyDescent="0.2">
      <c r="A85" s="952"/>
      <c r="B85" s="265"/>
      <c r="C85" s="229"/>
      <c r="D85" s="229"/>
      <c r="E85" s="640"/>
      <c r="F85" s="474"/>
      <c r="G85" s="279"/>
      <c r="H85" s="279"/>
      <c r="I85" s="293"/>
      <c r="J85" s="196"/>
      <c r="K85" s="435"/>
      <c r="L85" s="279"/>
    </row>
    <row r="86" spans="1:12" ht="51.75" customHeight="1" x14ac:dyDescent="0.2">
      <c r="A86" s="952"/>
      <c r="B86" s="265"/>
      <c r="C86" s="296" t="s">
        <v>243</v>
      </c>
      <c r="D86" s="899" t="s">
        <v>544</v>
      </c>
      <c r="E86" s="899"/>
      <c r="F86" s="474"/>
      <c r="G86" s="279" t="s">
        <v>551</v>
      </c>
      <c r="H86" s="279" t="s">
        <v>248</v>
      </c>
      <c r="I86" s="293">
        <v>1</v>
      </c>
      <c r="J86" s="196">
        <v>1</v>
      </c>
      <c r="K86" s="435">
        <v>1</v>
      </c>
      <c r="L86" s="279" t="s">
        <v>543</v>
      </c>
    </row>
    <row r="87" spans="1:12" ht="5.0999999999999996" customHeight="1" x14ac:dyDescent="0.2">
      <c r="A87" s="952"/>
      <c r="B87" s="263"/>
      <c r="C87" s="264"/>
      <c r="D87" s="264"/>
      <c r="E87" s="477"/>
      <c r="F87" s="478"/>
      <c r="G87" s="280"/>
      <c r="H87" s="280"/>
      <c r="I87" s="280"/>
      <c r="J87" s="227"/>
      <c r="K87" s="437"/>
      <c r="L87" s="224"/>
    </row>
    <row r="88" spans="1:12" x14ac:dyDescent="0.2">
      <c r="A88" s="952"/>
      <c r="B88" s="233"/>
      <c r="C88" s="228"/>
      <c r="D88" s="228"/>
      <c r="E88" s="502" t="s">
        <v>278</v>
      </c>
      <c r="F88" s="503"/>
      <c r="G88" s="190"/>
      <c r="H88" s="201"/>
      <c r="I88" s="190"/>
      <c r="J88" s="208"/>
      <c r="K88" s="189">
        <f>SUM(K84:K87)</f>
        <v>2</v>
      </c>
      <c r="L88" s="158"/>
    </row>
    <row r="89" spans="1:12" ht="5.0999999999999996" customHeight="1" x14ac:dyDescent="0.2">
      <c r="A89" s="485"/>
      <c r="B89" s="262"/>
      <c r="C89" s="541"/>
      <c r="D89" s="541"/>
      <c r="E89" s="538"/>
      <c r="F89" s="539"/>
      <c r="G89" s="443"/>
      <c r="H89" s="443"/>
      <c r="I89" s="443"/>
      <c r="J89" s="207"/>
      <c r="K89" s="217"/>
      <c r="L89" s="251"/>
    </row>
    <row r="90" spans="1:12" ht="40.5" customHeight="1" x14ac:dyDescent="0.2">
      <c r="A90" s="951" t="s">
        <v>120</v>
      </c>
      <c r="B90" s="957" t="s">
        <v>428</v>
      </c>
      <c r="C90" s="957"/>
      <c r="D90" s="957"/>
      <c r="E90" s="958"/>
      <c r="F90" s="476"/>
      <c r="G90" s="444"/>
      <c r="H90" s="444"/>
      <c r="I90" s="444"/>
      <c r="J90" s="495"/>
      <c r="K90" s="468"/>
      <c r="L90" s="223"/>
    </row>
    <row r="91" spans="1:12" ht="12.75" customHeight="1" x14ac:dyDescent="0.2">
      <c r="A91" s="952"/>
      <c r="B91" s="297" t="s">
        <v>112</v>
      </c>
      <c r="C91" s="899" t="s">
        <v>433</v>
      </c>
      <c r="D91" s="899"/>
      <c r="E91" s="899"/>
      <c r="F91" s="474"/>
      <c r="G91" s="203"/>
      <c r="H91" s="203"/>
      <c r="I91" s="203"/>
      <c r="J91" s="205"/>
      <c r="K91" s="436"/>
      <c r="L91" s="223"/>
    </row>
    <row r="92" spans="1:12" ht="14.25" customHeight="1" x14ac:dyDescent="0.2">
      <c r="A92" s="952"/>
      <c r="B92" s="265"/>
      <c r="C92" s="296" t="s">
        <v>242</v>
      </c>
      <c r="D92" s="916" t="s">
        <v>430</v>
      </c>
      <c r="E92" s="916"/>
      <c r="F92" s="474"/>
      <c r="G92" s="16" t="s">
        <v>348</v>
      </c>
      <c r="H92" s="203" t="s">
        <v>248</v>
      </c>
      <c r="I92" s="203"/>
      <c r="J92" s="205">
        <v>1</v>
      </c>
      <c r="K92" s="436">
        <f>I92*J92</f>
        <v>0</v>
      </c>
      <c r="L92" s="223"/>
    </row>
    <row r="93" spans="1:12" x14ac:dyDescent="0.2">
      <c r="A93" s="952"/>
      <c r="B93" s="265"/>
      <c r="C93" s="266"/>
      <c r="D93" s="266"/>
      <c r="E93" s="473" t="s">
        <v>425</v>
      </c>
      <c r="F93" s="474"/>
      <c r="G93" s="444"/>
      <c r="H93" s="444"/>
      <c r="I93" s="444"/>
      <c r="J93" s="495"/>
      <c r="K93" s="468"/>
      <c r="L93" s="223"/>
    </row>
    <row r="94" spans="1:12" ht="5.0999999999999996" customHeight="1" x14ac:dyDescent="0.2">
      <c r="A94" s="952"/>
      <c r="B94" s="263"/>
      <c r="C94" s="264"/>
      <c r="D94" s="264"/>
      <c r="E94" s="477"/>
      <c r="F94" s="478"/>
      <c r="G94" s="447"/>
      <c r="H94" s="447"/>
      <c r="I94" s="447"/>
      <c r="J94" s="227"/>
      <c r="K94" s="469"/>
      <c r="L94" s="224"/>
    </row>
    <row r="95" spans="1:12" x14ac:dyDescent="0.2">
      <c r="A95" s="952"/>
      <c r="B95" s="233"/>
      <c r="C95" s="228"/>
      <c r="D95" s="228"/>
      <c r="E95" s="502" t="s">
        <v>278</v>
      </c>
      <c r="F95" s="503"/>
      <c r="G95" s="190"/>
      <c r="H95" s="201"/>
      <c r="I95" s="190"/>
      <c r="J95" s="208"/>
      <c r="K95" s="189">
        <f>SUM(K92:K93)</f>
        <v>0</v>
      </c>
      <c r="L95" s="158"/>
    </row>
    <row r="96" spans="1:12" ht="5.0999999999999996" customHeight="1" x14ac:dyDescent="0.2">
      <c r="A96" s="952"/>
      <c r="B96" s="262"/>
      <c r="C96" s="541"/>
      <c r="D96" s="541"/>
      <c r="E96" s="538"/>
      <c r="F96" s="539"/>
      <c r="G96" s="443"/>
      <c r="H96" s="443"/>
      <c r="I96" s="443"/>
      <c r="J96" s="207"/>
      <c r="K96" s="217"/>
      <c r="L96" s="251"/>
    </row>
    <row r="97" spans="1:12" ht="12.75" customHeight="1" x14ac:dyDescent="0.2">
      <c r="A97" s="952"/>
      <c r="B97" s="297" t="s">
        <v>547</v>
      </c>
      <c r="C97" s="899" t="s">
        <v>434</v>
      </c>
      <c r="D97" s="899"/>
      <c r="E97" s="899"/>
      <c r="F97" s="474"/>
      <c r="G97" s="444"/>
      <c r="H97" s="444"/>
      <c r="I97" s="444"/>
      <c r="J97" s="495"/>
      <c r="K97" s="468"/>
      <c r="L97" s="223"/>
    </row>
    <row r="98" spans="1:12" ht="15" customHeight="1" x14ac:dyDescent="0.2">
      <c r="A98" s="952"/>
      <c r="B98" s="265"/>
      <c r="C98" s="296" t="s">
        <v>242</v>
      </c>
      <c r="D98" s="916" t="s">
        <v>430</v>
      </c>
      <c r="E98" s="916"/>
      <c r="F98" s="474"/>
      <c r="G98" s="16" t="s">
        <v>348</v>
      </c>
      <c r="H98" s="203" t="s">
        <v>248</v>
      </c>
      <c r="I98" s="203"/>
      <c r="J98" s="205">
        <v>1</v>
      </c>
      <c r="K98" s="436">
        <f>I98*J98</f>
        <v>0</v>
      </c>
      <c r="L98" s="223"/>
    </row>
    <row r="99" spans="1:12" x14ac:dyDescent="0.2">
      <c r="A99" s="952"/>
      <c r="B99" s="265"/>
      <c r="C99" s="266"/>
      <c r="D99" s="266"/>
      <c r="E99" s="473" t="s">
        <v>425</v>
      </c>
      <c r="F99" s="474"/>
      <c r="G99" s="444"/>
      <c r="H99" s="444"/>
      <c r="I99" s="444"/>
      <c r="J99" s="495"/>
      <c r="K99" s="468"/>
      <c r="L99" s="223"/>
    </row>
    <row r="100" spans="1:12" ht="5.0999999999999996" customHeight="1" x14ac:dyDescent="0.2">
      <c r="A100" s="952"/>
      <c r="B100" s="263"/>
      <c r="C100" s="264"/>
      <c r="D100" s="264"/>
      <c r="E100" s="477"/>
      <c r="F100" s="478"/>
      <c r="G100" s="447"/>
      <c r="H100" s="447"/>
      <c r="I100" s="447"/>
      <c r="J100" s="227"/>
      <c r="K100" s="469"/>
      <c r="L100" s="224"/>
    </row>
    <row r="101" spans="1:12" x14ac:dyDescent="0.2">
      <c r="A101" s="952"/>
      <c r="B101" s="233"/>
      <c r="C101" s="228"/>
      <c r="D101" s="228"/>
      <c r="E101" s="502" t="s">
        <v>278</v>
      </c>
      <c r="F101" s="503"/>
      <c r="G101" s="190"/>
      <c r="H101" s="201"/>
      <c r="I101" s="190"/>
      <c r="J101" s="208"/>
      <c r="K101" s="189">
        <f>SUM(K98:K99)</f>
        <v>0</v>
      </c>
      <c r="L101" s="158"/>
    </row>
    <row r="102" spans="1:12" ht="5.0999999999999996" customHeight="1" x14ac:dyDescent="0.2">
      <c r="A102" s="952"/>
      <c r="B102" s="262"/>
      <c r="C102" s="541"/>
      <c r="D102" s="541"/>
      <c r="E102" s="538"/>
      <c r="F102" s="539"/>
      <c r="G102" s="443"/>
      <c r="H102" s="443"/>
      <c r="I102" s="443"/>
      <c r="J102" s="207"/>
      <c r="K102" s="217"/>
      <c r="L102" s="251"/>
    </row>
    <row r="103" spans="1:12" ht="12.75" customHeight="1" x14ac:dyDescent="0.2">
      <c r="A103" s="952"/>
      <c r="B103" s="297" t="s">
        <v>117</v>
      </c>
      <c r="C103" s="899" t="s">
        <v>435</v>
      </c>
      <c r="D103" s="899"/>
      <c r="E103" s="899"/>
      <c r="F103" s="474"/>
      <c r="G103" s="444"/>
      <c r="H103" s="444"/>
      <c r="I103" s="444"/>
      <c r="J103" s="495"/>
      <c r="K103" s="468"/>
      <c r="L103" s="223"/>
    </row>
    <row r="104" spans="1:12" ht="25.5" x14ac:dyDescent="0.2">
      <c r="A104" s="952"/>
      <c r="B104" s="265"/>
      <c r="C104" s="296" t="s">
        <v>242</v>
      </c>
      <c r="D104" s="916" t="s">
        <v>430</v>
      </c>
      <c r="E104" s="916"/>
      <c r="F104" s="474"/>
      <c r="G104" s="16" t="s">
        <v>348</v>
      </c>
      <c r="H104" s="203" t="s">
        <v>248</v>
      </c>
      <c r="I104" s="203"/>
      <c r="J104" s="205">
        <v>1</v>
      </c>
      <c r="K104" s="436">
        <f>I104*J104</f>
        <v>0</v>
      </c>
      <c r="L104" s="223"/>
    </row>
    <row r="105" spans="1:12" x14ac:dyDescent="0.2">
      <c r="A105" s="952"/>
      <c r="B105" s="265"/>
      <c r="C105" s="266"/>
      <c r="D105" s="266"/>
      <c r="E105" s="473" t="s">
        <v>425</v>
      </c>
      <c r="F105" s="474"/>
      <c r="G105" s="444"/>
      <c r="H105" s="444"/>
      <c r="I105" s="444"/>
      <c r="J105" s="495"/>
      <c r="K105" s="468"/>
      <c r="L105" s="223"/>
    </row>
    <row r="106" spans="1:12" ht="5.0999999999999996" customHeight="1" x14ac:dyDescent="0.2">
      <c r="A106" s="952"/>
      <c r="B106" s="263"/>
      <c r="C106" s="264"/>
      <c r="D106" s="264"/>
      <c r="E106" s="477"/>
      <c r="F106" s="478"/>
      <c r="G106" s="447"/>
      <c r="H106" s="447"/>
      <c r="I106" s="447"/>
      <c r="J106" s="227"/>
      <c r="K106" s="469"/>
      <c r="L106" s="224"/>
    </row>
    <row r="107" spans="1:12" x14ac:dyDescent="0.2">
      <c r="A107" s="952"/>
      <c r="B107" s="233"/>
      <c r="C107" s="228"/>
      <c r="D107" s="228"/>
      <c r="E107" s="502" t="s">
        <v>278</v>
      </c>
      <c r="F107" s="503"/>
      <c r="G107" s="190"/>
      <c r="H107" s="201"/>
      <c r="I107" s="190"/>
      <c r="J107" s="208"/>
      <c r="K107" s="189">
        <f>SUM(K104:K105)</f>
        <v>0</v>
      </c>
      <c r="L107" s="158"/>
    </row>
    <row r="108" spans="1:12" ht="5.0999999999999996" customHeight="1" x14ac:dyDescent="0.2">
      <c r="A108" s="485"/>
      <c r="B108" s="262"/>
      <c r="C108" s="541"/>
      <c r="D108" s="541"/>
      <c r="E108" s="538"/>
      <c r="F108" s="539"/>
      <c r="G108" s="443"/>
      <c r="H108" s="443"/>
      <c r="I108" s="443"/>
      <c r="J108" s="207"/>
      <c r="K108" s="217"/>
      <c r="L108" s="251"/>
    </row>
    <row r="109" spans="1:12" ht="27" customHeight="1" x14ac:dyDescent="0.2">
      <c r="A109" s="951" t="s">
        <v>121</v>
      </c>
      <c r="B109" s="965" t="s">
        <v>694</v>
      </c>
      <c r="C109" s="965"/>
      <c r="D109" s="965"/>
      <c r="E109" s="966"/>
      <c r="F109" s="476"/>
      <c r="G109" s="444"/>
      <c r="H109" s="444"/>
      <c r="I109" s="444"/>
      <c r="J109" s="495"/>
      <c r="K109" s="468"/>
      <c r="L109" s="223"/>
    </row>
    <row r="110" spans="1:12" ht="52.5" customHeight="1" x14ac:dyDescent="0.2">
      <c r="A110" s="952"/>
      <c r="B110" s="296" t="s">
        <v>242</v>
      </c>
      <c r="C110" s="916" t="s">
        <v>515</v>
      </c>
      <c r="D110" s="916"/>
      <c r="E110" s="916"/>
      <c r="F110" s="474"/>
      <c r="G110" s="857" t="s">
        <v>294</v>
      </c>
      <c r="H110" s="857" t="s">
        <v>240</v>
      </c>
      <c r="I110" s="860">
        <v>1</v>
      </c>
      <c r="J110" s="911">
        <v>10</v>
      </c>
      <c r="K110" s="912">
        <v>2</v>
      </c>
      <c r="L110" s="857" t="s">
        <v>616</v>
      </c>
    </row>
    <row r="111" spans="1:12" ht="12.75" customHeight="1" x14ac:dyDescent="0.2">
      <c r="A111" s="952"/>
      <c r="B111" s="266"/>
      <c r="C111" s="899" t="s">
        <v>516</v>
      </c>
      <c r="D111" s="899"/>
      <c r="E111" s="899"/>
      <c r="F111" s="474"/>
      <c r="G111" s="857"/>
      <c r="H111" s="857"/>
      <c r="I111" s="860"/>
      <c r="J111" s="911"/>
      <c r="K111" s="912"/>
      <c r="L111" s="857"/>
    </row>
    <row r="112" spans="1:12" ht="5.0999999999999996" customHeight="1" x14ac:dyDescent="0.2">
      <c r="A112" s="952"/>
      <c r="B112" s="264"/>
      <c r="C112" s="264"/>
      <c r="D112" s="477"/>
      <c r="E112" s="477"/>
      <c r="F112" s="478"/>
      <c r="G112" s="224"/>
      <c r="H112" s="224"/>
      <c r="I112" s="224"/>
      <c r="J112" s="224"/>
      <c r="K112" s="469"/>
      <c r="L112" s="224"/>
    </row>
    <row r="113" spans="1:12" x14ac:dyDescent="0.2">
      <c r="A113" s="952"/>
      <c r="B113" s="233"/>
      <c r="C113" s="228"/>
      <c r="D113" s="228"/>
      <c r="E113" s="502" t="s">
        <v>278</v>
      </c>
      <c r="F113" s="503"/>
      <c r="G113" s="158"/>
      <c r="H113" s="158"/>
      <c r="I113" s="158"/>
      <c r="J113" s="158"/>
      <c r="K113" s="189">
        <v>0</v>
      </c>
      <c r="L113" s="158"/>
    </row>
    <row r="114" spans="1:12" x14ac:dyDescent="0.2">
      <c r="A114" s="158"/>
      <c r="B114" s="949" t="s">
        <v>284</v>
      </c>
      <c r="C114" s="949"/>
      <c r="D114" s="949"/>
      <c r="E114" s="950"/>
      <c r="F114" s="172"/>
      <c r="G114" s="158"/>
      <c r="H114" s="158"/>
      <c r="I114" s="158"/>
      <c r="J114" s="159"/>
      <c r="K114" s="189">
        <f>SUM(K34,K40,K49,K55,K61,K68,K74,K81,K88,K95,K101,K113,K107)</f>
        <v>4</v>
      </c>
      <c r="L114" s="158"/>
    </row>
    <row r="116" spans="1:12" x14ac:dyDescent="0.2">
      <c r="A116" s="3" t="s">
        <v>528</v>
      </c>
    </row>
    <row r="118" spans="1:12" x14ac:dyDescent="0.2">
      <c r="I118" s="6" t="str">
        <f>Master!C44</f>
        <v xml:space="preserve">Malang, </v>
      </c>
    </row>
    <row r="119" spans="1:12" x14ac:dyDescent="0.2">
      <c r="I119" s="3" t="str">
        <f>Master!C42 &amp;","</f>
        <v>Ketua Departemen Sosial Ekonomi Pertanian,</v>
      </c>
    </row>
    <row r="120" spans="1:12" x14ac:dyDescent="0.2">
      <c r="I120" s="3"/>
    </row>
    <row r="121" spans="1:12" x14ac:dyDescent="0.2">
      <c r="I121" s="3"/>
    </row>
    <row r="122" spans="1:12" x14ac:dyDescent="0.2">
      <c r="I122" s="3"/>
    </row>
    <row r="123" spans="1:12" x14ac:dyDescent="0.2">
      <c r="I123" s="3"/>
    </row>
    <row r="124" spans="1:12" x14ac:dyDescent="0.2">
      <c r="I124" s="6" t="str">
        <f>Master!C39</f>
        <v>Hery Toiba, S.P., M.P., Ph.D.</v>
      </c>
    </row>
    <row r="125" spans="1:12" x14ac:dyDescent="0.2">
      <c r="I125" s="3" t="str">
        <f>"NIP. "&amp;Master!C40</f>
        <v>NIP. 197209082003121001</v>
      </c>
    </row>
  </sheetData>
  <mergeCells count="50">
    <mergeCell ref="C43:E43"/>
    <mergeCell ref="C83:E83"/>
    <mergeCell ref="D84:E84"/>
    <mergeCell ref="D86:E86"/>
    <mergeCell ref="K110:K111"/>
    <mergeCell ref="C91:E91"/>
    <mergeCell ref="D92:E92"/>
    <mergeCell ref="C97:E97"/>
    <mergeCell ref="D98:E98"/>
    <mergeCell ref="C103:E103"/>
    <mergeCell ref="D104:E104"/>
    <mergeCell ref="B109:E109"/>
    <mergeCell ref="L110:L111"/>
    <mergeCell ref="C111:E111"/>
    <mergeCell ref="G110:G111"/>
    <mergeCell ref="H110:H111"/>
    <mergeCell ref="I110:I111"/>
    <mergeCell ref="J110:J111"/>
    <mergeCell ref="C110:E110"/>
    <mergeCell ref="B28:F28"/>
    <mergeCell ref="A36:A40"/>
    <mergeCell ref="B36:E36"/>
    <mergeCell ref="B40:E40"/>
    <mergeCell ref="A6:L6"/>
    <mergeCell ref="A7:L7"/>
    <mergeCell ref="B30:E30"/>
    <mergeCell ref="A30:A34"/>
    <mergeCell ref="C31:E31"/>
    <mergeCell ref="C32:E32"/>
    <mergeCell ref="C38:E38"/>
    <mergeCell ref="C37:E37"/>
    <mergeCell ref="B34:E34"/>
    <mergeCell ref="B29:E29"/>
    <mergeCell ref="B27:F27"/>
    <mergeCell ref="B114:E114"/>
    <mergeCell ref="A42:A88"/>
    <mergeCell ref="B42:E42"/>
    <mergeCell ref="C44:E44"/>
    <mergeCell ref="D45:E45"/>
    <mergeCell ref="A109:A113"/>
    <mergeCell ref="A90:A107"/>
    <mergeCell ref="B49:E49"/>
    <mergeCell ref="C63:E63"/>
    <mergeCell ref="B68:E68"/>
    <mergeCell ref="D64:E64"/>
    <mergeCell ref="D70:E70"/>
    <mergeCell ref="D76:E76"/>
    <mergeCell ref="B90:E90"/>
    <mergeCell ref="D57:E57"/>
    <mergeCell ref="D51:E51"/>
  </mergeCells>
  <pageMargins left="0.55118110236220474" right="0.27559055118110237" top="0.39370078740157483" bottom="0.39370078740157483" header="0.23622047244094491" footer="0.51181102362204722"/>
  <pageSetup paperSize="258" scale="91" orientation="portrait" horizontalDpi="4294967293" r:id="rId1"/>
  <headerFooter alignWithMargins="0"/>
  <rowBreaks count="1" manualBreakCount="1">
    <brk id="6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2"/>
  <sheetViews>
    <sheetView view="pageBreakPreview" topLeftCell="A190" zoomScaleNormal="100" zoomScaleSheetLayoutView="100" workbookViewId="0">
      <selection activeCell="L30" sqref="L30"/>
    </sheetView>
  </sheetViews>
  <sheetFormatPr defaultRowHeight="12.75" x14ac:dyDescent="0.2"/>
  <cols>
    <col min="1" max="1" width="3.28515625" customWidth="1"/>
    <col min="2" max="2" width="1.7109375" customWidth="1"/>
    <col min="3" max="4" width="2" customWidth="1"/>
    <col min="5" max="5" width="36.28515625" customWidth="1"/>
    <col min="6" max="6" width="0.7109375" customWidth="1"/>
    <col min="7" max="7" width="9.42578125" customWidth="1"/>
    <col min="8" max="8" width="9.140625" customWidth="1"/>
    <col min="9" max="9" width="8.140625" customWidth="1"/>
    <col min="10" max="10" width="6.28515625" customWidth="1"/>
    <col min="11" max="11" width="7.140625" style="11" customWidth="1"/>
    <col min="12" max="12" width="10.85546875" style="11" customWidth="1"/>
    <col min="13" max="16384" width="9.140625" style="11"/>
  </cols>
  <sheetData>
    <row r="1" spans="1:99" customFormat="1" x14ac:dyDescent="0.2">
      <c r="A1" s="1"/>
      <c r="B1" s="1"/>
      <c r="C1" s="1"/>
      <c r="D1" s="1"/>
      <c r="G1" s="3" t="s">
        <v>81</v>
      </c>
      <c r="H1" s="3" t="s">
        <v>86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</row>
    <row r="2" spans="1:99" customFormat="1" x14ac:dyDescent="0.2">
      <c r="A2" s="1"/>
      <c r="B2" s="1"/>
      <c r="C2" s="1"/>
      <c r="D2" s="1"/>
      <c r="H2" s="3" t="s">
        <v>87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customFormat="1" x14ac:dyDescent="0.2">
      <c r="A3" s="1"/>
      <c r="B3" s="1"/>
      <c r="C3" s="1"/>
      <c r="D3" s="1"/>
      <c r="H3" s="3" t="s">
        <v>79</v>
      </c>
      <c r="I3" s="22" t="s">
        <v>268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</row>
    <row r="4" spans="1:99" customFormat="1" x14ac:dyDescent="0.2">
      <c r="A4" s="1"/>
      <c r="B4" s="1"/>
      <c r="C4" s="1"/>
      <c r="D4" s="1"/>
      <c r="H4" s="3" t="s">
        <v>80</v>
      </c>
      <c r="I4" s="3" t="s">
        <v>88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</row>
    <row r="6" spans="1:99" ht="15" x14ac:dyDescent="0.2">
      <c r="A6" s="884" t="s">
        <v>29</v>
      </c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</row>
    <row r="7" spans="1:99" ht="15" x14ac:dyDescent="0.2">
      <c r="A7" s="884" t="s">
        <v>249</v>
      </c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</row>
    <row r="8" spans="1:99" ht="9" customHeight="1" x14ac:dyDescent="0.2">
      <c r="A8" s="15"/>
      <c r="B8" s="15"/>
      <c r="C8" s="15"/>
      <c r="D8" s="281"/>
      <c r="E8" s="15"/>
      <c r="F8" s="451"/>
      <c r="G8" s="15"/>
      <c r="H8" s="15"/>
      <c r="I8" s="15"/>
      <c r="J8" s="15"/>
    </row>
    <row r="9" spans="1:99" s="4" customFormat="1" x14ac:dyDescent="0.2">
      <c r="A9" s="138" t="s">
        <v>30</v>
      </c>
      <c r="B9" s="138"/>
      <c r="C9" s="138"/>
      <c r="D9" s="138"/>
      <c r="E9" s="138"/>
      <c r="F9" s="138"/>
      <c r="G9" s="138"/>
      <c r="H9" s="138"/>
      <c r="I9" s="138"/>
      <c r="J9" s="3"/>
    </row>
    <row r="10" spans="1:99" s="4" customFormat="1" ht="3" customHeigh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3"/>
    </row>
    <row r="11" spans="1:99" s="4" customFormat="1" x14ac:dyDescent="0.2">
      <c r="A11" s="138"/>
      <c r="B11" s="138"/>
      <c r="C11" s="138"/>
      <c r="D11" s="138"/>
      <c r="E11" s="138" t="s">
        <v>3</v>
      </c>
      <c r="F11" s="138"/>
      <c r="G11" s="138" t="str">
        <f>": " &amp;Master!C39</f>
        <v>: Hery Toiba, S.P., M.P., Ph.D.</v>
      </c>
      <c r="H11" s="141"/>
      <c r="I11" s="141"/>
      <c r="J11" s="3"/>
    </row>
    <row r="12" spans="1:99" s="4" customFormat="1" x14ac:dyDescent="0.2">
      <c r="A12" s="138"/>
      <c r="B12" s="138"/>
      <c r="C12" s="138"/>
      <c r="D12" s="138"/>
      <c r="E12" s="138" t="s">
        <v>4</v>
      </c>
      <c r="F12" s="138"/>
      <c r="G12" s="138" t="str">
        <f>": " &amp;Master!C40</f>
        <v>: 197209082003121001</v>
      </c>
      <c r="H12" s="141"/>
      <c r="I12" s="141"/>
      <c r="J12" s="3"/>
    </row>
    <row r="13" spans="1:99" s="4" customFormat="1" x14ac:dyDescent="0.2">
      <c r="A13" s="138"/>
      <c r="B13" s="138"/>
      <c r="C13" s="138"/>
      <c r="D13" s="138"/>
      <c r="E13" s="138" t="s">
        <v>274</v>
      </c>
      <c r="F13" s="138"/>
      <c r="G13" s="138" t="str">
        <f>": " &amp;Master!C41</f>
        <v>: Penata, III/c, 1 Oktober 2018</v>
      </c>
      <c r="H13" s="141"/>
      <c r="I13" s="141"/>
      <c r="J13" s="3"/>
    </row>
    <row r="14" spans="1:99" s="4" customFormat="1" x14ac:dyDescent="0.2">
      <c r="A14" s="138"/>
      <c r="B14" s="138"/>
      <c r="C14" s="138"/>
      <c r="D14" s="138"/>
      <c r="E14" s="138" t="s">
        <v>69</v>
      </c>
      <c r="F14" s="138"/>
      <c r="G14" s="138" t="str">
        <f>": " &amp;Master!C42</f>
        <v>: Ketua Departemen Sosial Ekonomi Pertanian</v>
      </c>
      <c r="H14" s="141"/>
      <c r="I14" s="141"/>
      <c r="J14" s="3"/>
    </row>
    <row r="15" spans="1:99" s="4" customFormat="1" x14ac:dyDescent="0.2">
      <c r="A15" s="138"/>
      <c r="B15" s="138"/>
      <c r="C15" s="138"/>
      <c r="D15" s="138"/>
      <c r="E15" s="138" t="s">
        <v>11</v>
      </c>
      <c r="F15" s="138"/>
      <c r="G15" s="138" t="str">
        <f>": " &amp;Master!C43</f>
        <v>: Fakultas Pertanian Universitas Brawijaya</v>
      </c>
      <c r="H15" s="138"/>
      <c r="I15" s="138"/>
      <c r="J15" s="3"/>
    </row>
    <row r="16" spans="1:99" s="4" customFormat="1" ht="3" customHeight="1" x14ac:dyDescent="0.2">
      <c r="A16" s="138"/>
      <c r="B16" s="138"/>
      <c r="C16" s="138"/>
      <c r="D16" s="138"/>
      <c r="E16" s="138"/>
      <c r="F16" s="138"/>
      <c r="G16" s="142"/>
      <c r="H16" s="138"/>
      <c r="I16" s="138"/>
      <c r="J16" s="3"/>
    </row>
    <row r="17" spans="1:12" s="4" customFormat="1" x14ac:dyDescent="0.2">
      <c r="A17" s="138" t="s">
        <v>565</v>
      </c>
      <c r="B17" s="138"/>
      <c r="C17" s="138"/>
      <c r="D17" s="138"/>
      <c r="E17" s="138"/>
      <c r="F17" s="138"/>
      <c r="G17" s="142"/>
      <c r="H17" s="138"/>
      <c r="I17" s="138"/>
      <c r="J17" s="3"/>
    </row>
    <row r="18" spans="1:12" s="4" customFormat="1" ht="3" customHeight="1" x14ac:dyDescent="0.2">
      <c r="A18" s="138"/>
      <c r="B18" s="138"/>
      <c r="C18" s="138"/>
      <c r="D18" s="138"/>
      <c r="E18" s="138"/>
      <c r="F18" s="138"/>
      <c r="G18" s="142"/>
      <c r="H18" s="138"/>
      <c r="I18" s="138"/>
      <c r="J18" s="3"/>
    </row>
    <row r="19" spans="1:12" s="4" customFormat="1" x14ac:dyDescent="0.2">
      <c r="A19" s="138"/>
      <c r="B19" s="138"/>
      <c r="C19" s="138"/>
      <c r="D19" s="138"/>
      <c r="E19" s="138" t="s">
        <v>3</v>
      </c>
      <c r="F19" s="138"/>
      <c r="G19" s="138" t="str">
        <f>": "&amp;Master!E7</f>
        <v>: Prof. Dr. Ir. xxxxxx, M.S.</v>
      </c>
      <c r="H19" s="141"/>
      <c r="I19" s="138"/>
      <c r="J19" s="3"/>
    </row>
    <row r="20" spans="1:12" s="4" customFormat="1" x14ac:dyDescent="0.2">
      <c r="A20" s="138"/>
      <c r="B20" s="138"/>
      <c r="C20" s="138"/>
      <c r="D20" s="138"/>
      <c r="E20" s="138" t="s">
        <v>4</v>
      </c>
      <c r="F20" s="138"/>
      <c r="G20" s="138" t="str">
        <f>": "&amp;Master!E9</f>
        <v>: 1234567890</v>
      </c>
      <c r="H20" s="141"/>
      <c r="I20" s="138"/>
      <c r="J20" s="3"/>
    </row>
    <row r="21" spans="1:12" s="4" customFormat="1" x14ac:dyDescent="0.2">
      <c r="A21" s="138"/>
      <c r="B21" s="138"/>
      <c r="C21" s="138"/>
      <c r="D21" s="138"/>
      <c r="E21" s="138" t="s">
        <v>274</v>
      </c>
      <c r="F21" s="138"/>
      <c r="G21" s="138" t="str">
        <f>": "&amp;Master!E14</f>
        <v>: Pembina Utama Madya, IV/d, 1 Oktober 2007</v>
      </c>
      <c r="H21" s="141"/>
      <c r="I21" s="138"/>
      <c r="J21" s="3"/>
    </row>
    <row r="22" spans="1:12" s="4" customFormat="1" x14ac:dyDescent="0.2">
      <c r="A22" s="138"/>
      <c r="B22" s="138"/>
      <c r="C22" s="138"/>
      <c r="D22" s="138"/>
      <c r="E22" s="138" t="s">
        <v>52</v>
      </c>
      <c r="F22" s="138"/>
      <c r="G22" s="138" t="str">
        <f>": "&amp;Master!E16</f>
        <v>: Guru Besar</v>
      </c>
      <c r="H22" s="138"/>
      <c r="I22" s="138"/>
      <c r="J22" s="3"/>
    </row>
    <row r="23" spans="1:12" s="4" customFormat="1" x14ac:dyDescent="0.2">
      <c r="A23" s="138"/>
      <c r="B23" s="138"/>
      <c r="C23" s="138"/>
      <c r="D23" s="138"/>
      <c r="E23" s="138" t="s">
        <v>11</v>
      </c>
      <c r="F23" s="138"/>
      <c r="G23" s="138" t="str">
        <f>": "&amp;Master!E18</f>
        <v>: Fakultas Pertanian Universitas Brawijaya</v>
      </c>
      <c r="H23" s="138"/>
      <c r="I23" s="138"/>
      <c r="J23" s="3"/>
    </row>
    <row r="24" spans="1:12" s="4" customFormat="1" ht="3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2" s="4" customFormat="1" x14ac:dyDescent="0.2">
      <c r="A25" s="3" t="s">
        <v>250</v>
      </c>
      <c r="B25" s="3"/>
      <c r="C25" s="3"/>
      <c r="D25" s="3"/>
      <c r="E25" s="3"/>
      <c r="F25" s="3"/>
      <c r="G25" s="3"/>
      <c r="H25" s="3"/>
      <c r="I25" s="3"/>
      <c r="J25" s="3"/>
    </row>
    <row r="26" spans="1:12" ht="8.1" customHeight="1" x14ac:dyDescent="0.2"/>
    <row r="27" spans="1:12" s="242" customFormat="1" ht="54" customHeight="1" x14ac:dyDescent="0.2">
      <c r="A27" s="243" t="s">
        <v>368</v>
      </c>
      <c r="B27" s="971" t="s">
        <v>318</v>
      </c>
      <c r="C27" s="972"/>
      <c r="D27" s="972"/>
      <c r="E27" s="972"/>
      <c r="F27" s="973"/>
      <c r="G27" s="244" t="s">
        <v>319</v>
      </c>
      <c r="H27" s="244" t="s">
        <v>320</v>
      </c>
      <c r="I27" s="244" t="s">
        <v>321</v>
      </c>
      <c r="J27" s="244" t="s">
        <v>322</v>
      </c>
      <c r="K27" s="244" t="s">
        <v>323</v>
      </c>
      <c r="L27" s="245" t="s">
        <v>439</v>
      </c>
    </row>
    <row r="28" spans="1:12" ht="13.5" thickBot="1" x14ac:dyDescent="0.25">
      <c r="A28" s="235">
        <v>1</v>
      </c>
      <c r="B28" s="959">
        <v>2</v>
      </c>
      <c r="C28" s="960"/>
      <c r="D28" s="960"/>
      <c r="E28" s="960"/>
      <c r="F28" s="961"/>
      <c r="G28" s="222">
        <v>3</v>
      </c>
      <c r="H28" s="222">
        <v>4</v>
      </c>
      <c r="I28" s="222">
        <v>5</v>
      </c>
      <c r="J28" s="222">
        <v>6</v>
      </c>
      <c r="K28" s="222">
        <v>7</v>
      </c>
      <c r="L28" s="236">
        <v>8</v>
      </c>
    </row>
    <row r="29" spans="1:12" ht="13.5" thickTop="1" x14ac:dyDescent="0.2">
      <c r="A29" s="335" t="s">
        <v>191</v>
      </c>
      <c r="B29" s="942" t="s">
        <v>192</v>
      </c>
      <c r="C29" s="943"/>
      <c r="D29" s="943"/>
      <c r="E29" s="943"/>
      <c r="F29" s="501"/>
      <c r="G29" s="156"/>
      <c r="H29" s="156"/>
      <c r="I29" s="156"/>
      <c r="J29" s="156"/>
      <c r="K29" s="156"/>
      <c r="L29" s="336"/>
    </row>
    <row r="30" spans="1:12" ht="5.0999999999999996" customHeight="1" x14ac:dyDescent="0.2">
      <c r="A30" s="460"/>
      <c r="B30" s="544"/>
      <c r="C30" s="470"/>
      <c r="D30" s="470"/>
      <c r="E30" s="470"/>
      <c r="F30" s="471"/>
      <c r="G30" s="449"/>
      <c r="H30" s="449"/>
      <c r="I30" s="449"/>
      <c r="J30" s="449"/>
      <c r="K30" s="449"/>
      <c r="L30" s="459"/>
    </row>
    <row r="31" spans="1:12" x14ac:dyDescent="0.2">
      <c r="A31" s="968" t="s">
        <v>23</v>
      </c>
      <c r="B31" s="923" t="s">
        <v>440</v>
      </c>
      <c r="C31" s="922"/>
      <c r="D31" s="922"/>
      <c r="E31" s="922"/>
      <c r="F31" s="493"/>
      <c r="G31" s="223"/>
      <c r="H31" s="223"/>
      <c r="I31" s="223"/>
      <c r="J31" s="223"/>
      <c r="K31" s="223"/>
      <c r="L31" s="223"/>
    </row>
    <row r="32" spans="1:12" s="4" customFormat="1" x14ac:dyDescent="0.2">
      <c r="A32" s="968"/>
      <c r="B32" s="308" t="s">
        <v>112</v>
      </c>
      <c r="C32" s="865" t="s">
        <v>451</v>
      </c>
      <c r="D32" s="865"/>
      <c r="E32" s="865"/>
      <c r="F32" s="471"/>
      <c r="G32" s="16"/>
      <c r="H32" s="279"/>
      <c r="I32" s="282"/>
      <c r="J32" s="279"/>
      <c r="K32" s="223"/>
      <c r="L32" s="223"/>
    </row>
    <row r="33" spans="1:12" s="4" customFormat="1" ht="12.75" customHeight="1" x14ac:dyDescent="0.2">
      <c r="A33" s="968"/>
      <c r="B33" s="312" t="s">
        <v>618</v>
      </c>
      <c r="C33" s="548" t="s">
        <v>242</v>
      </c>
      <c r="D33" s="548"/>
      <c r="E33" s="284"/>
      <c r="F33" s="145"/>
      <c r="G33" s="16" t="s">
        <v>411</v>
      </c>
      <c r="H33" s="444" t="s">
        <v>485</v>
      </c>
      <c r="I33" s="463"/>
      <c r="J33" s="495">
        <v>3</v>
      </c>
      <c r="K33" s="223"/>
      <c r="L33" s="223"/>
    </row>
    <row r="34" spans="1:12" s="4" customFormat="1" ht="5.0999999999999996" customHeight="1" x14ac:dyDescent="0.2">
      <c r="A34" s="968"/>
      <c r="B34" s="309"/>
      <c r="C34" s="310"/>
      <c r="D34" s="310"/>
      <c r="E34" s="513"/>
      <c r="F34" s="177"/>
      <c r="G34" s="304"/>
      <c r="H34" s="447"/>
      <c r="I34" s="465"/>
      <c r="J34" s="227"/>
      <c r="K34" s="224"/>
      <c r="L34" s="224"/>
    </row>
    <row r="35" spans="1:12" s="4" customFormat="1" x14ac:dyDescent="0.2">
      <c r="A35" s="968"/>
      <c r="B35" s="225"/>
      <c r="C35" s="226"/>
      <c r="D35" s="226"/>
      <c r="E35" s="512" t="s">
        <v>278</v>
      </c>
      <c r="F35" s="172"/>
      <c r="G35" s="158"/>
      <c r="H35" s="158"/>
      <c r="I35" s="158"/>
      <c r="J35" s="299"/>
      <c r="K35" s="160">
        <f>SUM(K33)</f>
        <v>0</v>
      </c>
      <c r="L35" s="158"/>
    </row>
    <row r="36" spans="1:12" s="4" customFormat="1" ht="5.0999999999999996" customHeight="1" x14ac:dyDescent="0.2">
      <c r="A36" s="968"/>
      <c r="B36" s="306"/>
      <c r="C36" s="520"/>
      <c r="D36" s="520"/>
      <c r="E36" s="515"/>
      <c r="F36" s="180"/>
      <c r="G36" s="251"/>
      <c r="H36" s="251"/>
      <c r="I36" s="251"/>
      <c r="J36" s="302"/>
      <c r="K36" s="328"/>
      <c r="L36" s="251"/>
    </row>
    <row r="37" spans="1:12" s="4" customFormat="1" x14ac:dyDescent="0.2">
      <c r="A37" s="968"/>
      <c r="B37" s="308" t="s">
        <v>113</v>
      </c>
      <c r="C37" s="865" t="s">
        <v>452</v>
      </c>
      <c r="D37" s="865"/>
      <c r="E37" s="865"/>
      <c r="F37" s="471"/>
      <c r="G37" s="223"/>
      <c r="H37" s="223"/>
      <c r="I37" s="223"/>
      <c r="J37" s="311"/>
      <c r="K37" s="455"/>
      <c r="L37" s="223"/>
    </row>
    <row r="38" spans="1:12" s="4" customFormat="1" x14ac:dyDescent="0.2">
      <c r="A38" s="968"/>
      <c r="B38" s="312"/>
      <c r="C38" s="858" t="s">
        <v>243</v>
      </c>
      <c r="D38" s="858"/>
      <c r="E38" s="865"/>
      <c r="F38" s="471"/>
      <c r="G38" s="16" t="s">
        <v>411</v>
      </c>
      <c r="H38" s="444" t="s">
        <v>485</v>
      </c>
      <c r="I38" s="463"/>
      <c r="J38" s="495">
        <v>2</v>
      </c>
      <c r="K38" s="455"/>
      <c r="L38" s="223"/>
    </row>
    <row r="39" spans="1:12" s="4" customFormat="1" ht="5.0999999999999996" customHeight="1" x14ac:dyDescent="0.2">
      <c r="A39" s="968"/>
      <c r="B39" s="312"/>
      <c r="C39" s="481"/>
      <c r="D39" s="481"/>
      <c r="E39" s="470"/>
      <c r="F39" s="471"/>
      <c r="G39" s="16"/>
      <c r="H39" s="444"/>
      <c r="I39" s="463"/>
      <c r="J39" s="495"/>
      <c r="K39" s="455"/>
      <c r="L39" s="223"/>
    </row>
    <row r="40" spans="1:12" s="4" customFormat="1" x14ac:dyDescent="0.2">
      <c r="A40" s="951"/>
      <c r="B40" s="225"/>
      <c r="C40" s="226"/>
      <c r="D40" s="226"/>
      <c r="E40" s="512" t="s">
        <v>278</v>
      </c>
      <c r="F40" s="172"/>
      <c r="G40" s="158"/>
      <c r="H40" s="158"/>
      <c r="I40" s="158"/>
      <c r="J40" s="299"/>
      <c r="K40" s="160">
        <f>SUM(K38)</f>
        <v>0</v>
      </c>
      <c r="L40" s="158"/>
    </row>
    <row r="41" spans="1:12" s="4" customFormat="1" ht="5.0999999999999996" customHeight="1" x14ac:dyDescent="0.2">
      <c r="A41" s="485"/>
      <c r="B41" s="306"/>
      <c r="C41" s="520"/>
      <c r="D41" s="520"/>
      <c r="E41" s="515"/>
      <c r="F41" s="180"/>
      <c r="G41" s="251"/>
      <c r="H41" s="251"/>
      <c r="I41" s="251"/>
      <c r="J41" s="302"/>
      <c r="K41" s="328"/>
      <c r="L41" s="251"/>
    </row>
    <row r="42" spans="1:12" s="4" customFormat="1" x14ac:dyDescent="0.2">
      <c r="A42" s="968" t="s">
        <v>24</v>
      </c>
      <c r="B42" s="923" t="s">
        <v>441</v>
      </c>
      <c r="C42" s="922"/>
      <c r="D42" s="922"/>
      <c r="E42" s="922"/>
      <c r="F42" s="493"/>
      <c r="G42" s="223"/>
      <c r="H42" s="223"/>
      <c r="I42" s="223"/>
      <c r="J42" s="311"/>
      <c r="K42" s="455"/>
      <c r="L42" s="223"/>
    </row>
    <row r="43" spans="1:12" s="4" customFormat="1" x14ac:dyDescent="0.2">
      <c r="A43" s="968"/>
      <c r="B43" s="308" t="s">
        <v>242</v>
      </c>
      <c r="C43" s="865" t="s">
        <v>453</v>
      </c>
      <c r="D43" s="865"/>
      <c r="E43" s="865"/>
      <c r="F43" s="471"/>
      <c r="G43" s="223"/>
      <c r="H43" s="223"/>
      <c r="I43" s="223"/>
      <c r="J43" s="311"/>
      <c r="K43" s="372"/>
      <c r="L43" s="223"/>
    </row>
    <row r="44" spans="1:12" s="4" customFormat="1" x14ac:dyDescent="0.2">
      <c r="A44" s="968"/>
      <c r="B44" s="312"/>
      <c r="C44" s="313" t="s">
        <v>112</v>
      </c>
      <c r="D44" s="865" t="s">
        <v>454</v>
      </c>
      <c r="E44" s="865"/>
      <c r="F44" s="471"/>
      <c r="G44" s="223"/>
      <c r="H44" s="223"/>
      <c r="I44" s="223"/>
      <c r="J44" s="311"/>
      <c r="K44" s="372"/>
      <c r="L44" s="223"/>
    </row>
    <row r="45" spans="1:12" s="4" customFormat="1" ht="28.5" customHeight="1" x14ac:dyDescent="0.2">
      <c r="A45" s="968"/>
      <c r="B45" s="312"/>
      <c r="D45" s="321" t="s">
        <v>242</v>
      </c>
      <c r="E45" s="473" t="s">
        <v>455</v>
      </c>
      <c r="F45" s="474"/>
      <c r="G45" s="16" t="s">
        <v>411</v>
      </c>
      <c r="H45" s="444" t="s">
        <v>486</v>
      </c>
      <c r="I45" s="463"/>
      <c r="J45" s="495">
        <v>3</v>
      </c>
      <c r="K45" s="468"/>
      <c r="L45" s="547"/>
    </row>
    <row r="46" spans="1:12" s="4" customFormat="1" ht="5.0999999999999996" customHeight="1" x14ac:dyDescent="0.2">
      <c r="A46" s="968"/>
      <c r="B46" s="309"/>
      <c r="C46" s="314"/>
      <c r="D46" s="315"/>
      <c r="E46" s="477"/>
      <c r="F46" s="478"/>
      <c r="G46" s="304"/>
      <c r="H46" s="447"/>
      <c r="I46" s="465"/>
      <c r="J46" s="227"/>
      <c r="K46" s="469"/>
      <c r="L46" s="320"/>
    </row>
    <row r="47" spans="1:12" s="4" customFormat="1" x14ac:dyDescent="0.2">
      <c r="A47" s="968"/>
      <c r="B47" s="225"/>
      <c r="C47" s="226"/>
      <c r="D47" s="226"/>
      <c r="E47" s="512" t="s">
        <v>278</v>
      </c>
      <c r="F47" s="172"/>
      <c r="G47" s="158"/>
      <c r="H47" s="158"/>
      <c r="I47" s="158"/>
      <c r="J47" s="299"/>
      <c r="K47" s="160">
        <f>SUM(K45)</f>
        <v>0</v>
      </c>
      <c r="L47" s="158"/>
    </row>
    <row r="48" spans="1:12" s="4" customFormat="1" ht="5.0999999999999996" customHeight="1" x14ac:dyDescent="0.2">
      <c r="A48" s="968"/>
      <c r="B48" s="306"/>
      <c r="C48" s="520"/>
      <c r="D48" s="520"/>
      <c r="E48" s="515"/>
      <c r="F48" s="180"/>
      <c r="G48" s="251"/>
      <c r="H48" s="251"/>
      <c r="I48" s="251"/>
      <c r="J48" s="302"/>
      <c r="K48" s="328"/>
      <c r="L48" s="251"/>
    </row>
    <row r="49" spans="1:99" s="4" customFormat="1" x14ac:dyDescent="0.2">
      <c r="A49" s="968"/>
      <c r="B49" s="312"/>
      <c r="C49" s="313" t="s">
        <v>113</v>
      </c>
      <c r="D49" s="865" t="s">
        <v>456</v>
      </c>
      <c r="E49" s="865"/>
      <c r="F49" s="471"/>
      <c r="G49" s="223"/>
      <c r="H49" s="223"/>
      <c r="I49" s="223"/>
      <c r="J49" s="311"/>
      <c r="K49" s="455"/>
      <c r="L49" s="223"/>
    </row>
    <row r="50" spans="1:99" s="4" customFormat="1" ht="27" customHeight="1" x14ac:dyDescent="0.2">
      <c r="A50" s="968"/>
      <c r="B50" s="312"/>
      <c r="D50" s="296" t="s">
        <v>242</v>
      </c>
      <c r="E50" s="473" t="s">
        <v>457</v>
      </c>
      <c r="F50" s="474"/>
      <c r="G50" s="16" t="s">
        <v>411</v>
      </c>
      <c r="H50" s="444" t="s">
        <v>486</v>
      </c>
      <c r="I50" s="463"/>
      <c r="J50" s="495">
        <v>2</v>
      </c>
      <c r="K50" s="455"/>
      <c r="L50" s="223"/>
    </row>
    <row r="51" spans="1:99" s="4" customFormat="1" ht="5.0999999999999996" customHeight="1" x14ac:dyDescent="0.2">
      <c r="A51" s="968"/>
      <c r="B51" s="309"/>
      <c r="C51" s="314"/>
      <c r="D51" s="303"/>
      <c r="E51" s="477"/>
      <c r="F51" s="478"/>
      <c r="G51" s="304"/>
      <c r="H51" s="447"/>
      <c r="I51" s="465"/>
      <c r="J51" s="227"/>
      <c r="K51" s="373"/>
      <c r="L51" s="224"/>
    </row>
    <row r="52" spans="1:99" x14ac:dyDescent="0.2">
      <c r="A52" s="968"/>
      <c r="B52" s="225"/>
      <c r="C52" s="226"/>
      <c r="D52" s="226"/>
      <c r="E52" s="512" t="s">
        <v>278</v>
      </c>
      <c r="F52" s="172"/>
      <c r="G52" s="158"/>
      <c r="H52" s="158"/>
      <c r="I52" s="158"/>
      <c r="J52" s="299"/>
      <c r="K52" s="160">
        <f>SUM(K50)</f>
        <v>0</v>
      </c>
      <c r="L52" s="158"/>
    </row>
    <row r="53" spans="1:99" ht="5.0999999999999996" customHeight="1" x14ac:dyDescent="0.2">
      <c r="A53" s="968"/>
      <c r="B53" s="306"/>
      <c r="C53" s="520"/>
      <c r="D53" s="520"/>
      <c r="E53" s="515"/>
      <c r="F53" s="180"/>
      <c r="G53" s="251"/>
      <c r="H53" s="251"/>
      <c r="I53" s="251"/>
      <c r="J53" s="302"/>
      <c r="K53" s="328"/>
      <c r="L53" s="251"/>
    </row>
    <row r="54" spans="1:99" x14ac:dyDescent="0.2">
      <c r="A54" s="968"/>
      <c r="B54" s="308" t="s">
        <v>243</v>
      </c>
      <c r="C54" s="865" t="s">
        <v>458</v>
      </c>
      <c r="D54" s="865"/>
      <c r="E54" s="865"/>
      <c r="F54" s="471"/>
      <c r="G54" s="223"/>
      <c r="H54" s="223"/>
      <c r="I54" s="223"/>
      <c r="J54" s="311"/>
      <c r="K54" s="455"/>
      <c r="L54" s="223"/>
    </row>
    <row r="55" spans="1:99" x14ac:dyDescent="0.2">
      <c r="A55" s="968"/>
      <c r="B55" s="312"/>
      <c r="C55" s="313" t="s">
        <v>112</v>
      </c>
      <c r="D55" s="899" t="s">
        <v>454</v>
      </c>
      <c r="E55" s="899"/>
      <c r="F55" s="474"/>
      <c r="G55" s="223"/>
      <c r="H55" s="223"/>
      <c r="I55" s="223"/>
      <c r="J55" s="311"/>
      <c r="K55" s="372"/>
      <c r="L55" s="223"/>
    </row>
    <row r="56" spans="1:99" ht="25.5" customHeight="1" x14ac:dyDescent="0.2">
      <c r="A56" s="968"/>
      <c r="B56" s="312"/>
      <c r="C56" s="4"/>
      <c r="D56" s="296" t="s">
        <v>242</v>
      </c>
      <c r="E56" s="530" t="s">
        <v>455</v>
      </c>
      <c r="F56" s="322"/>
      <c r="G56" s="16" t="s">
        <v>411</v>
      </c>
      <c r="H56" s="444" t="s">
        <v>486</v>
      </c>
      <c r="I56" s="463"/>
      <c r="J56" s="495">
        <v>2</v>
      </c>
      <c r="K56" s="455"/>
      <c r="L56" s="223"/>
    </row>
    <row r="57" spans="1:99" ht="5.0999999999999996" customHeight="1" x14ac:dyDescent="0.2">
      <c r="A57" s="968"/>
      <c r="B57" s="309"/>
      <c r="C57" s="314"/>
      <c r="D57" s="303"/>
      <c r="E57" s="546"/>
      <c r="F57" s="322"/>
      <c r="G57" s="16"/>
      <c r="H57" s="444"/>
      <c r="I57" s="463"/>
      <c r="J57" s="495"/>
      <c r="K57" s="373"/>
      <c r="L57" s="224"/>
    </row>
    <row r="58" spans="1:99" x14ac:dyDescent="0.2">
      <c r="A58" s="968"/>
      <c r="B58" s="225"/>
      <c r="C58" s="226"/>
      <c r="D58" s="226"/>
      <c r="E58" s="512" t="s">
        <v>278</v>
      </c>
      <c r="F58" s="172"/>
      <c r="G58" s="158"/>
      <c r="H58" s="158"/>
      <c r="I58" s="158"/>
      <c r="J58" s="299"/>
      <c r="K58" s="160">
        <f>SUM(K56)</f>
        <v>0</v>
      </c>
      <c r="L58" s="158"/>
    </row>
    <row r="59" spans="1:99" ht="5.0999999999999996" customHeight="1" x14ac:dyDescent="0.2">
      <c r="A59" s="968"/>
      <c r="B59" s="306"/>
      <c r="C59" s="520"/>
      <c r="D59" s="520"/>
      <c r="E59" s="515"/>
      <c r="F59" s="180"/>
      <c r="G59" s="251"/>
      <c r="H59" s="251"/>
      <c r="I59" s="251"/>
      <c r="J59" s="302"/>
      <c r="K59" s="328"/>
      <c r="L59" s="251"/>
    </row>
    <row r="60" spans="1:99" x14ac:dyDescent="0.2">
      <c r="A60" s="968"/>
      <c r="B60" s="312"/>
      <c r="C60" s="313" t="s">
        <v>113</v>
      </c>
      <c r="D60" s="865" t="s">
        <v>456</v>
      </c>
      <c r="E60" s="865"/>
      <c r="F60" s="471"/>
      <c r="G60" s="223"/>
      <c r="H60" s="223"/>
      <c r="I60" s="223"/>
      <c r="J60" s="311"/>
      <c r="K60" s="455"/>
      <c r="L60" s="223"/>
    </row>
    <row r="61" spans="1:99" ht="27" customHeight="1" x14ac:dyDescent="0.2">
      <c r="A61" s="968"/>
      <c r="B61" s="312"/>
      <c r="C61" s="4"/>
      <c r="D61" s="296" t="s">
        <v>242</v>
      </c>
      <c r="E61" s="530" t="s">
        <v>457</v>
      </c>
      <c r="F61" s="322"/>
      <c r="G61" s="16" t="s">
        <v>411</v>
      </c>
      <c r="H61" s="444" t="s">
        <v>486</v>
      </c>
      <c r="I61" s="463"/>
      <c r="J61" s="495">
        <v>1</v>
      </c>
      <c r="K61" s="455"/>
      <c r="L61" s="223"/>
    </row>
    <row r="62" spans="1:99" ht="5.0999999999999996" customHeight="1" x14ac:dyDescent="0.2">
      <c r="A62" s="968"/>
      <c r="B62" s="309"/>
      <c r="C62" s="314"/>
      <c r="D62" s="303"/>
      <c r="E62" s="546"/>
      <c r="F62" s="322"/>
      <c r="G62" s="16"/>
      <c r="H62" s="444"/>
      <c r="I62" s="463"/>
      <c r="J62" s="495"/>
      <c r="K62" s="373"/>
      <c r="L62" s="224"/>
    </row>
    <row r="63" spans="1:99" customFormat="1" x14ac:dyDescent="0.2">
      <c r="A63" s="951"/>
      <c r="B63" s="225"/>
      <c r="C63" s="226"/>
      <c r="D63" s="226"/>
      <c r="E63" s="512" t="s">
        <v>278</v>
      </c>
      <c r="F63" s="172"/>
      <c r="G63" s="158"/>
      <c r="H63" s="158"/>
      <c r="I63" s="158"/>
      <c r="J63" s="299"/>
      <c r="K63" s="160">
        <f>SUM(K61)</f>
        <v>0</v>
      </c>
      <c r="L63" s="158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</row>
    <row r="64" spans="1:99" customFormat="1" ht="5.0999999999999996" customHeight="1" x14ac:dyDescent="0.2">
      <c r="A64" s="485"/>
      <c r="B64" s="306"/>
      <c r="C64" s="520"/>
      <c r="D64" s="520"/>
      <c r="E64" s="515"/>
      <c r="F64" s="180"/>
      <c r="G64" s="251"/>
      <c r="H64" s="251"/>
      <c r="I64" s="251"/>
      <c r="J64" s="302"/>
      <c r="K64" s="328"/>
      <c r="L64" s="25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</row>
    <row r="65" spans="1:12" x14ac:dyDescent="0.2">
      <c r="A65" s="968" t="s">
        <v>108</v>
      </c>
      <c r="B65" s="923" t="s">
        <v>442</v>
      </c>
      <c r="C65" s="922"/>
      <c r="D65" s="922"/>
      <c r="E65" s="922"/>
      <c r="F65" s="493"/>
      <c r="G65" s="223"/>
      <c r="H65" s="223"/>
      <c r="I65" s="223"/>
      <c r="J65" s="311"/>
      <c r="K65" s="455"/>
      <c r="L65" s="223"/>
    </row>
    <row r="66" spans="1:12" x14ac:dyDescent="0.2">
      <c r="A66" s="968"/>
      <c r="B66" s="308" t="s">
        <v>552</v>
      </c>
      <c r="C66" s="865" t="s">
        <v>429</v>
      </c>
      <c r="D66" s="865"/>
      <c r="E66" s="865"/>
      <c r="F66" s="471"/>
      <c r="G66" s="223"/>
      <c r="H66" s="223"/>
      <c r="I66" s="223"/>
      <c r="J66" s="311"/>
      <c r="K66" s="372"/>
      <c r="L66" s="223"/>
    </row>
    <row r="67" spans="1:12" x14ac:dyDescent="0.2">
      <c r="A67" s="968"/>
      <c r="B67" s="312"/>
      <c r="C67" s="313" t="s">
        <v>112</v>
      </c>
      <c r="D67" s="865" t="s">
        <v>201</v>
      </c>
      <c r="E67" s="865"/>
      <c r="F67" s="471"/>
      <c r="G67" s="223"/>
      <c r="H67" s="223"/>
      <c r="I67" s="223"/>
      <c r="J67" s="311"/>
      <c r="K67" s="372"/>
      <c r="L67" s="223"/>
    </row>
    <row r="68" spans="1:12" ht="38.25" x14ac:dyDescent="0.2">
      <c r="A68" s="968"/>
      <c r="B68" s="312"/>
      <c r="C68" s="4"/>
      <c r="D68" s="296" t="s">
        <v>242</v>
      </c>
      <c r="E68" s="473" t="s">
        <v>459</v>
      </c>
      <c r="F68" s="474"/>
      <c r="G68" s="16" t="s">
        <v>487</v>
      </c>
      <c r="H68" s="444" t="s">
        <v>488</v>
      </c>
      <c r="I68" s="463"/>
      <c r="J68" s="495">
        <v>2</v>
      </c>
      <c r="K68" s="455"/>
      <c r="L68" s="223"/>
    </row>
    <row r="69" spans="1:12" ht="5.0999999999999996" customHeight="1" x14ac:dyDescent="0.2">
      <c r="A69" s="968"/>
      <c r="B69" s="309"/>
      <c r="C69" s="314"/>
      <c r="D69" s="303"/>
      <c r="E69" s="477"/>
      <c r="F69" s="474"/>
      <c r="G69" s="16"/>
      <c r="H69" s="444"/>
      <c r="I69" s="463"/>
      <c r="J69" s="495"/>
      <c r="K69" s="373"/>
      <c r="L69" s="224"/>
    </row>
    <row r="70" spans="1:12" x14ac:dyDescent="0.2">
      <c r="A70" s="968"/>
      <c r="B70" s="225"/>
      <c r="C70" s="226"/>
      <c r="D70" s="226"/>
      <c r="E70" s="512" t="s">
        <v>278</v>
      </c>
      <c r="F70" s="172"/>
      <c r="G70" s="158"/>
      <c r="H70" s="158"/>
      <c r="I70" s="158"/>
      <c r="J70" s="299"/>
      <c r="K70" s="160">
        <f>SUM(K68)</f>
        <v>0</v>
      </c>
      <c r="L70" s="158"/>
    </row>
    <row r="71" spans="1:12" ht="5.0999999999999996" customHeight="1" x14ac:dyDescent="0.2">
      <c r="A71" s="968"/>
      <c r="B71" s="306"/>
      <c r="C71" s="520"/>
      <c r="D71" s="520"/>
      <c r="E71" s="515"/>
      <c r="F71" s="180"/>
      <c r="G71" s="251"/>
      <c r="H71" s="251"/>
      <c r="I71" s="251"/>
      <c r="J71" s="302"/>
      <c r="K71" s="328"/>
      <c r="L71" s="251"/>
    </row>
    <row r="72" spans="1:12" x14ac:dyDescent="0.2">
      <c r="A72" s="968"/>
      <c r="B72" s="312"/>
      <c r="C72" s="313" t="s">
        <v>113</v>
      </c>
      <c r="D72" s="865" t="s">
        <v>460</v>
      </c>
      <c r="E72" s="865"/>
      <c r="F72" s="471"/>
      <c r="G72" s="223"/>
      <c r="H72" s="223"/>
      <c r="I72" s="223"/>
      <c r="J72" s="311"/>
      <c r="K72" s="455"/>
      <c r="L72" s="223"/>
    </row>
    <row r="73" spans="1:12" ht="38.25" x14ac:dyDescent="0.2">
      <c r="A73" s="968"/>
      <c r="B73" s="312"/>
      <c r="C73" s="4"/>
      <c r="D73" s="296" t="s">
        <v>242</v>
      </c>
      <c r="E73" s="473" t="s">
        <v>461</v>
      </c>
      <c r="F73" s="474"/>
      <c r="G73" s="16" t="s">
        <v>487</v>
      </c>
      <c r="H73" s="279" t="s">
        <v>488</v>
      </c>
      <c r="I73" s="282"/>
      <c r="J73" s="283">
        <v>1</v>
      </c>
      <c r="K73" s="455"/>
      <c r="L73" s="223"/>
    </row>
    <row r="74" spans="1:12" ht="5.0999999999999996" customHeight="1" x14ac:dyDescent="0.2">
      <c r="A74" s="968"/>
      <c r="B74" s="309"/>
      <c r="C74" s="314"/>
      <c r="D74" s="303"/>
      <c r="E74" s="477"/>
      <c r="F74" s="474"/>
      <c r="G74" s="16"/>
      <c r="H74" s="444"/>
      <c r="I74" s="463"/>
      <c r="J74" s="495"/>
      <c r="K74" s="373"/>
      <c r="L74" s="224"/>
    </row>
    <row r="75" spans="1:12" x14ac:dyDescent="0.2">
      <c r="A75" s="968"/>
      <c r="B75" s="225"/>
      <c r="C75" s="226"/>
      <c r="D75" s="226"/>
      <c r="E75" s="512" t="s">
        <v>278</v>
      </c>
      <c r="F75" s="172"/>
      <c r="G75" s="158"/>
      <c r="H75" s="158"/>
      <c r="I75" s="158"/>
      <c r="J75" s="299"/>
      <c r="K75" s="160">
        <f>SUM(K73)</f>
        <v>0</v>
      </c>
      <c r="L75" s="158"/>
    </row>
    <row r="76" spans="1:12" ht="5.0999999999999996" customHeight="1" x14ac:dyDescent="0.2">
      <c r="A76" s="968"/>
      <c r="B76" s="306"/>
      <c r="C76" s="520"/>
      <c r="D76" s="520"/>
      <c r="E76" s="515"/>
      <c r="F76" s="180"/>
      <c r="G76" s="251"/>
      <c r="H76" s="251"/>
      <c r="I76" s="251"/>
      <c r="J76" s="302"/>
      <c r="K76" s="328"/>
      <c r="L76" s="251"/>
    </row>
    <row r="77" spans="1:12" x14ac:dyDescent="0.2">
      <c r="A77" s="968"/>
      <c r="B77" s="312"/>
      <c r="C77" s="313" t="s">
        <v>117</v>
      </c>
      <c r="D77" s="865" t="s">
        <v>452</v>
      </c>
      <c r="E77" s="865"/>
      <c r="F77" s="471"/>
      <c r="G77" s="223"/>
      <c r="H77" s="223"/>
      <c r="I77" s="223"/>
      <c r="J77" s="311"/>
      <c r="K77" s="455"/>
      <c r="L77" s="223"/>
    </row>
    <row r="78" spans="1:12" ht="38.25" x14ac:dyDescent="0.2">
      <c r="A78" s="968"/>
      <c r="B78" s="312"/>
      <c r="C78" s="4"/>
      <c r="D78" s="296" t="s">
        <v>242</v>
      </c>
      <c r="E78" s="473" t="s">
        <v>461</v>
      </c>
      <c r="F78" s="474"/>
      <c r="G78" s="16" t="s">
        <v>487</v>
      </c>
      <c r="H78" s="279" t="s">
        <v>488</v>
      </c>
      <c r="I78" s="282"/>
      <c r="J78" s="283">
        <v>0.5</v>
      </c>
      <c r="K78" s="455"/>
      <c r="L78" s="223"/>
    </row>
    <row r="79" spans="1:12" ht="5.0999999999999996" customHeight="1" x14ac:dyDescent="0.2">
      <c r="A79" s="968"/>
      <c r="B79" s="309"/>
      <c r="C79" s="314"/>
      <c r="D79" s="303"/>
      <c r="E79" s="477"/>
      <c r="F79" s="474"/>
      <c r="G79" s="16"/>
      <c r="H79" s="444"/>
      <c r="I79" s="463"/>
      <c r="J79" s="495"/>
      <c r="K79" s="373"/>
      <c r="L79" s="224"/>
    </row>
    <row r="80" spans="1:12" x14ac:dyDescent="0.2">
      <c r="A80" s="968"/>
      <c r="B80" s="225"/>
      <c r="C80" s="226"/>
      <c r="D80" s="226"/>
      <c r="E80" s="512" t="s">
        <v>278</v>
      </c>
      <c r="F80" s="172"/>
      <c r="G80" s="158"/>
      <c r="H80" s="158"/>
      <c r="I80" s="158"/>
      <c r="J80" s="299"/>
      <c r="K80" s="160">
        <f>SUM(K78)</f>
        <v>0</v>
      </c>
      <c r="L80" s="158"/>
    </row>
    <row r="81" spans="1:12" ht="5.0999999999999996" customHeight="1" x14ac:dyDescent="0.2">
      <c r="A81" s="968"/>
      <c r="B81" s="306"/>
      <c r="C81" s="520"/>
      <c r="D81" s="520"/>
      <c r="E81" s="515"/>
      <c r="F81" s="180"/>
      <c r="G81" s="251"/>
      <c r="H81" s="251"/>
      <c r="I81" s="251"/>
      <c r="J81" s="302"/>
      <c r="K81" s="328"/>
      <c r="L81" s="251"/>
    </row>
    <row r="82" spans="1:12" x14ac:dyDescent="0.2">
      <c r="A82" s="968"/>
      <c r="B82" s="308" t="s">
        <v>243</v>
      </c>
      <c r="C82" s="865" t="s">
        <v>431</v>
      </c>
      <c r="D82" s="865"/>
      <c r="E82" s="865"/>
      <c r="F82" s="471"/>
      <c r="G82" s="223"/>
      <c r="H82" s="223"/>
      <c r="I82" s="223"/>
      <c r="J82" s="311"/>
      <c r="K82" s="455"/>
      <c r="L82" s="223"/>
    </row>
    <row r="83" spans="1:12" x14ac:dyDescent="0.2">
      <c r="A83" s="968"/>
      <c r="B83" s="312"/>
      <c r="C83" s="313" t="s">
        <v>112</v>
      </c>
      <c r="D83" s="865" t="s">
        <v>462</v>
      </c>
      <c r="E83" s="865"/>
      <c r="F83" s="471"/>
      <c r="G83" s="223"/>
      <c r="H83" s="223"/>
      <c r="I83" s="223"/>
      <c r="J83" s="311"/>
      <c r="K83" s="372"/>
      <c r="L83" s="223"/>
    </row>
    <row r="84" spans="1:12" ht="38.25" x14ac:dyDescent="0.2">
      <c r="A84" s="968"/>
      <c r="B84" s="312"/>
      <c r="C84" s="4"/>
      <c r="D84" s="296" t="s">
        <v>242</v>
      </c>
      <c r="E84" s="473" t="s">
        <v>459</v>
      </c>
      <c r="F84" s="474"/>
      <c r="G84" s="16" t="s">
        <v>487</v>
      </c>
      <c r="H84" s="279" t="s">
        <v>488</v>
      </c>
      <c r="I84" s="282"/>
      <c r="J84" s="283">
        <v>1.5</v>
      </c>
      <c r="K84" s="455"/>
      <c r="L84" s="223"/>
    </row>
    <row r="85" spans="1:12" ht="5.0999999999999996" customHeight="1" x14ac:dyDescent="0.2">
      <c r="A85" s="968"/>
      <c r="B85" s="309"/>
      <c r="C85" s="314"/>
      <c r="D85" s="303"/>
      <c r="E85" s="477"/>
      <c r="F85" s="474"/>
      <c r="G85" s="16"/>
      <c r="H85" s="444"/>
      <c r="I85" s="463"/>
      <c r="J85" s="495"/>
      <c r="K85" s="373"/>
      <c r="L85" s="224"/>
    </row>
    <row r="86" spans="1:12" x14ac:dyDescent="0.2">
      <c r="A86" s="968"/>
      <c r="B86" s="225"/>
      <c r="C86" s="226"/>
      <c r="D86" s="226"/>
      <c r="E86" s="512" t="s">
        <v>278</v>
      </c>
      <c r="F86" s="172"/>
      <c r="G86" s="158"/>
      <c r="H86" s="158"/>
      <c r="I86" s="158"/>
      <c r="J86" s="299"/>
      <c r="K86" s="160">
        <f>SUM(K84)</f>
        <v>0</v>
      </c>
      <c r="L86" s="158"/>
    </row>
    <row r="87" spans="1:12" ht="5.0999999999999996" customHeight="1" x14ac:dyDescent="0.2">
      <c r="A87" s="968"/>
      <c r="B87" s="306"/>
      <c r="C87" s="520"/>
      <c r="D87" s="520"/>
      <c r="E87" s="515"/>
      <c r="F87" s="180"/>
      <c r="G87" s="251"/>
      <c r="H87" s="251"/>
      <c r="I87" s="251"/>
      <c r="J87" s="302"/>
      <c r="K87" s="328"/>
      <c r="L87" s="251"/>
    </row>
    <row r="88" spans="1:12" x14ac:dyDescent="0.2">
      <c r="A88" s="968"/>
      <c r="B88" s="312"/>
      <c r="C88" s="313" t="s">
        <v>113</v>
      </c>
      <c r="D88" s="865" t="s">
        <v>460</v>
      </c>
      <c r="E88" s="865"/>
      <c r="F88" s="471"/>
      <c r="G88" s="223"/>
      <c r="H88" s="223"/>
      <c r="I88" s="223"/>
      <c r="J88" s="311"/>
      <c r="K88" s="455"/>
      <c r="L88" s="223"/>
    </row>
    <row r="89" spans="1:12" ht="38.25" x14ac:dyDescent="0.2">
      <c r="A89" s="968"/>
      <c r="B89" s="312"/>
      <c r="C89" s="4"/>
      <c r="D89" s="296" t="s">
        <v>242</v>
      </c>
      <c r="E89" s="473" t="s">
        <v>461</v>
      </c>
      <c r="F89" s="474"/>
      <c r="G89" s="16" t="s">
        <v>487</v>
      </c>
      <c r="H89" s="279" t="s">
        <v>488</v>
      </c>
      <c r="I89" s="282"/>
      <c r="J89" s="283">
        <v>1</v>
      </c>
      <c r="K89" s="455"/>
      <c r="L89" s="223"/>
    </row>
    <row r="90" spans="1:12" ht="5.0999999999999996" customHeight="1" x14ac:dyDescent="0.2">
      <c r="A90" s="968"/>
      <c r="B90" s="309"/>
      <c r="C90" s="314"/>
      <c r="D90" s="303"/>
      <c r="E90" s="477"/>
      <c r="F90" s="474"/>
      <c r="G90" s="16"/>
      <c r="H90" s="444"/>
      <c r="I90" s="463"/>
      <c r="J90" s="495"/>
      <c r="K90" s="373"/>
      <c r="L90" s="224"/>
    </row>
    <row r="91" spans="1:12" x14ac:dyDescent="0.2">
      <c r="A91" s="968"/>
      <c r="B91" s="225"/>
      <c r="C91" s="226"/>
      <c r="D91" s="226"/>
      <c r="E91" s="512" t="s">
        <v>278</v>
      </c>
      <c r="F91" s="172"/>
      <c r="G91" s="158"/>
      <c r="H91" s="158"/>
      <c r="I91" s="158"/>
      <c r="J91" s="299"/>
      <c r="K91" s="160">
        <f>SUM(K89)</f>
        <v>0</v>
      </c>
      <c r="L91" s="158"/>
    </row>
    <row r="92" spans="1:12" ht="5.0999999999999996" customHeight="1" x14ac:dyDescent="0.2">
      <c r="A92" s="968"/>
      <c r="B92" s="306"/>
      <c r="C92" s="520"/>
      <c r="D92" s="520"/>
      <c r="E92" s="515"/>
      <c r="F92" s="180"/>
      <c r="G92" s="251"/>
      <c r="H92" s="251"/>
      <c r="I92" s="251"/>
      <c r="J92" s="302"/>
      <c r="K92" s="328"/>
      <c r="L92" s="251"/>
    </row>
    <row r="93" spans="1:12" x14ac:dyDescent="0.2">
      <c r="A93" s="968"/>
      <c r="B93" s="312"/>
      <c r="C93" s="313" t="s">
        <v>117</v>
      </c>
      <c r="D93" s="899" t="s">
        <v>452</v>
      </c>
      <c r="E93" s="899"/>
      <c r="F93" s="474"/>
      <c r="G93" s="223"/>
      <c r="H93" s="223"/>
      <c r="I93" s="223"/>
      <c r="J93" s="311"/>
      <c r="K93" s="455"/>
      <c r="L93" s="223"/>
    </row>
    <row r="94" spans="1:12" ht="38.25" x14ac:dyDescent="0.2">
      <c r="A94" s="968"/>
      <c r="B94" s="312"/>
      <c r="C94" s="4"/>
      <c r="D94" s="296" t="s">
        <v>242</v>
      </c>
      <c r="E94" s="473" t="s">
        <v>461</v>
      </c>
      <c r="F94" s="474"/>
      <c r="G94" s="16" t="s">
        <v>487</v>
      </c>
      <c r="H94" s="279" t="s">
        <v>488</v>
      </c>
      <c r="I94" s="282"/>
      <c r="J94" s="283">
        <v>0.5</v>
      </c>
      <c r="K94" s="455"/>
      <c r="L94" s="223"/>
    </row>
    <row r="95" spans="1:12" ht="5.0999999999999996" customHeight="1" x14ac:dyDescent="0.2">
      <c r="A95" s="968"/>
      <c r="B95" s="309"/>
      <c r="C95" s="314"/>
      <c r="D95" s="303"/>
      <c r="E95" s="477"/>
      <c r="F95" s="474"/>
      <c r="G95" s="16"/>
      <c r="H95" s="444"/>
      <c r="I95" s="463"/>
      <c r="J95" s="495"/>
      <c r="K95" s="373"/>
      <c r="L95" s="224"/>
    </row>
    <row r="96" spans="1:12" x14ac:dyDescent="0.2">
      <c r="A96" s="951"/>
      <c r="B96" s="225"/>
      <c r="C96" s="226"/>
      <c r="D96" s="226"/>
      <c r="E96" s="512" t="s">
        <v>278</v>
      </c>
      <c r="F96" s="172"/>
      <c r="G96" s="158"/>
      <c r="H96" s="158"/>
      <c r="I96" s="158"/>
      <c r="J96" s="299"/>
      <c r="K96" s="160">
        <f>SUM(K94)</f>
        <v>0</v>
      </c>
      <c r="L96" s="158"/>
    </row>
    <row r="97" spans="1:12" ht="5.0999999999999996" customHeight="1" x14ac:dyDescent="0.2">
      <c r="A97" s="485"/>
      <c r="B97" s="306"/>
      <c r="C97" s="520"/>
      <c r="D97" s="520"/>
      <c r="E97" s="515"/>
      <c r="F97" s="180"/>
      <c r="G97" s="251"/>
      <c r="H97" s="251"/>
      <c r="I97" s="251"/>
      <c r="J97" s="302"/>
      <c r="K97" s="328"/>
      <c r="L97" s="251"/>
    </row>
    <row r="98" spans="1:12" x14ac:dyDescent="0.2">
      <c r="A98" s="968" t="s">
        <v>120</v>
      </c>
      <c r="B98" s="923" t="s">
        <v>443</v>
      </c>
      <c r="C98" s="922"/>
      <c r="D98" s="922"/>
      <c r="E98" s="922"/>
      <c r="F98" s="493"/>
      <c r="G98" s="223"/>
      <c r="H98" s="223"/>
      <c r="I98" s="223"/>
      <c r="J98" s="311"/>
      <c r="K98" s="455"/>
      <c r="L98" s="223"/>
    </row>
    <row r="99" spans="1:12" ht="25.5" x14ac:dyDescent="0.2">
      <c r="A99" s="968"/>
      <c r="B99" s="321" t="s">
        <v>242</v>
      </c>
      <c r="C99" s="899" t="s">
        <v>463</v>
      </c>
      <c r="D99" s="899"/>
      <c r="E99" s="899"/>
      <c r="F99" s="474"/>
      <c r="G99" s="16" t="s">
        <v>348</v>
      </c>
      <c r="H99" s="279" t="s">
        <v>486</v>
      </c>
      <c r="I99" s="282"/>
      <c r="J99" s="283">
        <v>1</v>
      </c>
      <c r="K99" s="455"/>
      <c r="L99" s="223"/>
    </row>
    <row r="100" spans="1:12" ht="5.0999999999999996" customHeight="1" x14ac:dyDescent="0.2">
      <c r="A100" s="968"/>
      <c r="B100" s="315"/>
      <c r="C100" s="477"/>
      <c r="D100" s="477"/>
      <c r="E100" s="477"/>
      <c r="F100" s="474"/>
      <c r="G100" s="16"/>
      <c r="H100" s="444"/>
      <c r="I100" s="463"/>
      <c r="J100" s="495"/>
      <c r="K100" s="373"/>
      <c r="L100" s="224"/>
    </row>
    <row r="101" spans="1:12" x14ac:dyDescent="0.2">
      <c r="A101" s="951"/>
      <c r="B101" s="225"/>
      <c r="C101" s="226"/>
      <c r="D101" s="226"/>
      <c r="E101" s="512" t="s">
        <v>278</v>
      </c>
      <c r="F101" s="172"/>
      <c r="G101" s="158"/>
      <c r="H101" s="158"/>
      <c r="I101" s="158"/>
      <c r="J101" s="299"/>
      <c r="K101" s="160">
        <f>SUM(K99)</f>
        <v>0</v>
      </c>
      <c r="L101" s="158"/>
    </row>
    <row r="102" spans="1:12" ht="5.0999999999999996" customHeight="1" x14ac:dyDescent="0.2">
      <c r="A102" s="485"/>
      <c r="B102" s="306"/>
      <c r="C102" s="520"/>
      <c r="D102" s="520"/>
      <c r="E102" s="515"/>
      <c r="F102" s="180"/>
      <c r="G102" s="251"/>
      <c r="H102" s="251"/>
      <c r="I102" s="251"/>
      <c r="J102" s="302"/>
      <c r="K102" s="328"/>
      <c r="L102" s="251"/>
    </row>
    <row r="103" spans="1:12" x14ac:dyDescent="0.2">
      <c r="A103" s="968" t="s">
        <v>121</v>
      </c>
      <c r="B103" s="923" t="s">
        <v>444</v>
      </c>
      <c r="C103" s="922"/>
      <c r="D103" s="922"/>
      <c r="E103" s="922"/>
      <c r="F103" s="493"/>
      <c r="G103" s="223"/>
      <c r="H103" s="223"/>
      <c r="I103" s="223"/>
      <c r="J103" s="311"/>
      <c r="K103" s="455"/>
      <c r="L103" s="223"/>
    </row>
    <row r="104" spans="1:12" x14ac:dyDescent="0.2">
      <c r="A104" s="968"/>
      <c r="B104" s="308" t="s">
        <v>242</v>
      </c>
      <c r="C104" s="865" t="s">
        <v>464</v>
      </c>
      <c r="D104" s="865"/>
      <c r="E104" s="865"/>
      <c r="F104" s="471"/>
      <c r="G104" s="223"/>
      <c r="H104" s="223"/>
      <c r="I104" s="223"/>
      <c r="J104" s="311"/>
      <c r="K104" s="372"/>
      <c r="L104" s="223"/>
    </row>
    <row r="105" spans="1:12" ht="25.5" x14ac:dyDescent="0.2">
      <c r="A105" s="968"/>
      <c r="B105" s="312"/>
      <c r="C105" s="4"/>
      <c r="D105" s="4"/>
      <c r="E105" s="514"/>
      <c r="F105" s="206"/>
      <c r="G105" s="16" t="s">
        <v>411</v>
      </c>
      <c r="H105" s="279" t="s">
        <v>438</v>
      </c>
      <c r="I105" s="282"/>
      <c r="J105" s="283">
        <v>3</v>
      </c>
      <c r="K105" s="372"/>
      <c r="L105" s="223"/>
    </row>
    <row r="106" spans="1:12" ht="5.0999999999999996" customHeight="1" x14ac:dyDescent="0.2">
      <c r="A106" s="968"/>
      <c r="B106" s="312"/>
      <c r="C106" s="4"/>
      <c r="D106" s="4"/>
      <c r="E106" s="514"/>
      <c r="F106" s="206"/>
      <c r="G106" s="223"/>
      <c r="H106" s="223"/>
      <c r="I106" s="223"/>
      <c r="J106" s="311"/>
      <c r="K106" s="372"/>
      <c r="L106" s="223"/>
    </row>
    <row r="107" spans="1:12" x14ac:dyDescent="0.2">
      <c r="A107" s="968"/>
      <c r="B107" s="308" t="s">
        <v>243</v>
      </c>
      <c r="C107" s="865" t="s">
        <v>465</v>
      </c>
      <c r="D107" s="865"/>
      <c r="E107" s="865"/>
      <c r="F107" s="471"/>
      <c r="G107" s="223"/>
      <c r="H107" s="223"/>
      <c r="I107" s="223"/>
      <c r="J107" s="311"/>
      <c r="K107" s="372"/>
      <c r="L107" s="223"/>
    </row>
    <row r="108" spans="1:12" ht="25.5" x14ac:dyDescent="0.2">
      <c r="A108" s="968"/>
      <c r="B108" s="312"/>
      <c r="C108" s="4"/>
      <c r="D108" s="4"/>
      <c r="E108" s="514"/>
      <c r="F108" s="206"/>
      <c r="G108" s="16" t="s">
        <v>411</v>
      </c>
      <c r="H108" s="279" t="s">
        <v>438</v>
      </c>
      <c r="I108" s="282"/>
      <c r="J108" s="283">
        <v>2</v>
      </c>
      <c r="K108" s="455"/>
      <c r="L108" s="223"/>
    </row>
    <row r="109" spans="1:12" ht="5.0999999999999996" customHeight="1" x14ac:dyDescent="0.2">
      <c r="A109" s="968"/>
      <c r="B109" s="309"/>
      <c r="C109" s="314"/>
      <c r="D109" s="314"/>
      <c r="E109" s="545"/>
      <c r="F109" s="206"/>
      <c r="G109" s="16"/>
      <c r="H109" s="444"/>
      <c r="I109" s="463"/>
      <c r="J109" s="495"/>
      <c r="K109" s="373"/>
      <c r="L109" s="224"/>
    </row>
    <row r="110" spans="1:12" x14ac:dyDescent="0.2">
      <c r="A110" s="951"/>
      <c r="B110" s="225"/>
      <c r="C110" s="226"/>
      <c r="D110" s="226"/>
      <c r="E110" s="512" t="s">
        <v>278</v>
      </c>
      <c r="F110" s="172"/>
      <c r="G110" s="158"/>
      <c r="H110" s="158"/>
      <c r="I110" s="158"/>
      <c r="J110" s="299"/>
      <c r="K110" s="160">
        <f>SUM(K105:K108)</f>
        <v>0</v>
      </c>
      <c r="L110" s="158"/>
    </row>
    <row r="111" spans="1:12" ht="5.0999999999999996" customHeight="1" x14ac:dyDescent="0.2">
      <c r="A111" s="485"/>
      <c r="B111" s="306"/>
      <c r="C111" s="520"/>
      <c r="D111" s="520"/>
      <c r="E111" s="515"/>
      <c r="F111" s="180"/>
      <c r="G111" s="251"/>
      <c r="H111" s="251"/>
      <c r="I111" s="251"/>
      <c r="J111" s="302"/>
      <c r="K111" s="328"/>
      <c r="L111" s="251"/>
    </row>
    <row r="112" spans="1:12" x14ac:dyDescent="0.2">
      <c r="A112" s="968" t="s">
        <v>124</v>
      </c>
      <c r="B112" s="923" t="s">
        <v>445</v>
      </c>
      <c r="C112" s="922"/>
      <c r="D112" s="922"/>
      <c r="E112" s="922"/>
      <c r="F112" s="493"/>
      <c r="G112" s="223"/>
      <c r="H112" s="223"/>
      <c r="I112" s="223"/>
      <c r="J112" s="311"/>
      <c r="K112" s="455"/>
      <c r="L112" s="223"/>
    </row>
    <row r="113" spans="1:12" x14ac:dyDescent="0.2">
      <c r="A113" s="968"/>
      <c r="B113" s="308" t="s">
        <v>242</v>
      </c>
      <c r="C113" s="865" t="s">
        <v>466</v>
      </c>
      <c r="D113" s="865"/>
      <c r="E113" s="865"/>
      <c r="F113" s="471"/>
      <c r="G113" s="223"/>
      <c r="H113" s="223"/>
      <c r="I113" s="223"/>
      <c r="J113" s="311"/>
      <c r="K113" s="372"/>
      <c r="L113" s="223"/>
    </row>
    <row r="114" spans="1:12" x14ac:dyDescent="0.2">
      <c r="A114" s="968"/>
      <c r="B114" s="312"/>
      <c r="C114" s="313" t="s">
        <v>112</v>
      </c>
      <c r="D114" s="865" t="s">
        <v>467</v>
      </c>
      <c r="E114" s="865"/>
      <c r="F114" s="471"/>
      <c r="G114" s="223"/>
      <c r="H114" s="223"/>
      <c r="I114" s="223"/>
      <c r="J114" s="311"/>
      <c r="K114" s="372"/>
      <c r="L114" s="223"/>
    </row>
    <row r="115" spans="1:12" ht="25.5" x14ac:dyDescent="0.2">
      <c r="A115" s="968"/>
      <c r="B115" s="312"/>
      <c r="C115" s="4"/>
      <c r="D115" s="313" t="s">
        <v>242</v>
      </c>
      <c r="E115" s="514" t="s">
        <v>468</v>
      </c>
      <c r="F115" s="206"/>
      <c r="G115" s="16" t="s">
        <v>348</v>
      </c>
      <c r="H115" s="279" t="s">
        <v>438</v>
      </c>
      <c r="I115" s="282"/>
      <c r="J115" s="283">
        <v>3</v>
      </c>
      <c r="K115" s="455"/>
      <c r="L115" s="223"/>
    </row>
    <row r="116" spans="1:12" ht="5.0999999999999996" customHeight="1" x14ac:dyDescent="0.2">
      <c r="A116" s="968"/>
      <c r="B116" s="309"/>
      <c r="C116" s="314"/>
      <c r="D116" s="318"/>
      <c r="E116" s="545"/>
      <c r="F116" s="206"/>
      <c r="G116" s="16"/>
      <c r="H116" s="444"/>
      <c r="I116" s="463"/>
      <c r="J116" s="495"/>
      <c r="K116" s="373"/>
      <c r="L116" s="224"/>
    </row>
    <row r="117" spans="1:12" x14ac:dyDescent="0.2">
      <c r="A117" s="968"/>
      <c r="B117" s="225"/>
      <c r="C117" s="226"/>
      <c r="D117" s="226"/>
      <c r="E117" s="512" t="s">
        <v>278</v>
      </c>
      <c r="F117" s="172"/>
      <c r="G117" s="158"/>
      <c r="H117" s="158"/>
      <c r="I117" s="158"/>
      <c r="J117" s="299"/>
      <c r="K117" s="160">
        <f>SUM(K115)</f>
        <v>0</v>
      </c>
      <c r="L117" s="158"/>
    </row>
    <row r="118" spans="1:12" ht="5.0999999999999996" customHeight="1" x14ac:dyDescent="0.2">
      <c r="A118" s="968"/>
      <c r="B118" s="306"/>
      <c r="C118" s="520"/>
      <c r="D118" s="520"/>
      <c r="E118" s="515"/>
      <c r="F118" s="180"/>
      <c r="G118" s="251"/>
      <c r="H118" s="251"/>
      <c r="I118" s="251"/>
      <c r="J118" s="302"/>
      <c r="K118" s="328"/>
      <c r="L118" s="251"/>
    </row>
    <row r="119" spans="1:12" x14ac:dyDescent="0.2">
      <c r="A119" s="968"/>
      <c r="B119" s="312"/>
      <c r="C119" s="313" t="s">
        <v>113</v>
      </c>
      <c r="D119" s="865" t="s">
        <v>489</v>
      </c>
      <c r="E119" s="865"/>
      <c r="F119" s="471"/>
      <c r="G119" s="223"/>
      <c r="H119" s="223"/>
      <c r="I119" s="223"/>
      <c r="J119" s="311"/>
      <c r="K119" s="455"/>
      <c r="L119" s="223"/>
    </row>
    <row r="120" spans="1:12" ht="51" x14ac:dyDescent="0.2">
      <c r="A120" s="968"/>
      <c r="B120" s="312"/>
      <c r="C120" s="4"/>
      <c r="D120" s="321" t="s">
        <v>242</v>
      </c>
      <c r="E120" s="514" t="s">
        <v>554</v>
      </c>
      <c r="F120" s="206"/>
      <c r="G120" s="279" t="s">
        <v>555</v>
      </c>
      <c r="H120" s="279" t="s">
        <v>438</v>
      </c>
      <c r="I120" s="293">
        <v>1</v>
      </c>
      <c r="J120" s="196">
        <v>2</v>
      </c>
      <c r="K120" s="381">
        <f>I120*J120</f>
        <v>2</v>
      </c>
      <c r="L120" s="279" t="s">
        <v>543</v>
      </c>
    </row>
    <row r="121" spans="1:12" ht="5.0999999999999996" customHeight="1" x14ac:dyDescent="0.2">
      <c r="A121" s="968"/>
      <c r="B121" s="309"/>
      <c r="C121" s="314"/>
      <c r="D121" s="315"/>
      <c r="E121" s="545"/>
      <c r="F121" s="206"/>
      <c r="G121" s="444"/>
      <c r="H121" s="444"/>
      <c r="I121" s="293"/>
      <c r="J121" s="468"/>
      <c r="K121" s="466"/>
      <c r="L121" s="444"/>
    </row>
    <row r="122" spans="1:12" x14ac:dyDescent="0.2">
      <c r="A122" s="968"/>
      <c r="B122" s="225"/>
      <c r="C122" s="226"/>
      <c r="D122" s="226"/>
      <c r="E122" s="512" t="s">
        <v>278</v>
      </c>
      <c r="F122" s="172"/>
      <c r="G122" s="158"/>
      <c r="H122" s="158"/>
      <c r="I122" s="158"/>
      <c r="J122" s="299"/>
      <c r="K122" s="160">
        <f>SUM(K120)</f>
        <v>2</v>
      </c>
      <c r="L122" s="158"/>
    </row>
    <row r="123" spans="1:12" ht="5.0999999999999996" customHeight="1" x14ac:dyDescent="0.2">
      <c r="A123" s="968"/>
      <c r="B123" s="306"/>
      <c r="C123" s="520"/>
      <c r="D123" s="520"/>
      <c r="E123" s="515"/>
      <c r="F123" s="180"/>
      <c r="G123" s="251"/>
      <c r="H123" s="251"/>
      <c r="I123" s="251"/>
      <c r="J123" s="302"/>
      <c r="K123" s="328"/>
      <c r="L123" s="251"/>
    </row>
    <row r="124" spans="1:12" x14ac:dyDescent="0.2">
      <c r="A124" s="968"/>
      <c r="B124" s="308" t="s">
        <v>553</v>
      </c>
      <c r="C124" s="865" t="s">
        <v>469</v>
      </c>
      <c r="D124" s="865"/>
      <c r="E124" s="865"/>
      <c r="F124" s="471"/>
      <c r="G124" s="223"/>
      <c r="H124" s="223"/>
      <c r="I124" s="223"/>
      <c r="J124" s="311"/>
      <c r="K124" s="455"/>
      <c r="L124" s="223"/>
    </row>
    <row r="125" spans="1:12" x14ac:dyDescent="0.2">
      <c r="A125" s="968"/>
      <c r="B125" s="312"/>
      <c r="C125" s="313" t="s">
        <v>112</v>
      </c>
      <c r="D125" s="865" t="s">
        <v>467</v>
      </c>
      <c r="E125" s="865"/>
      <c r="F125" s="471"/>
      <c r="G125" s="223"/>
      <c r="H125" s="223"/>
      <c r="I125" s="223"/>
      <c r="J125" s="311"/>
      <c r="K125" s="372"/>
      <c r="L125" s="223"/>
    </row>
    <row r="126" spans="1:12" ht="25.5" x14ac:dyDescent="0.2">
      <c r="A126" s="968"/>
      <c r="B126" s="312"/>
      <c r="C126" s="4"/>
      <c r="D126" s="321" t="s">
        <v>242</v>
      </c>
      <c r="E126" s="514" t="s">
        <v>468</v>
      </c>
      <c r="F126" s="206"/>
      <c r="G126" s="16" t="s">
        <v>348</v>
      </c>
      <c r="H126" s="279" t="s">
        <v>438</v>
      </c>
      <c r="I126" s="282"/>
      <c r="J126" s="283">
        <v>2</v>
      </c>
      <c r="K126" s="455"/>
      <c r="L126" s="223"/>
    </row>
    <row r="127" spans="1:12" ht="5.0999999999999996" customHeight="1" x14ac:dyDescent="0.2">
      <c r="A127" s="968"/>
      <c r="B127" s="309"/>
      <c r="C127" s="314"/>
      <c r="D127" s="315"/>
      <c r="E127" s="545"/>
      <c r="F127" s="206"/>
      <c r="G127" s="16"/>
      <c r="H127" s="444"/>
      <c r="I127" s="463"/>
      <c r="J127" s="495"/>
      <c r="K127" s="373"/>
      <c r="L127" s="224"/>
    </row>
    <row r="128" spans="1:12" x14ac:dyDescent="0.2">
      <c r="A128" s="968"/>
      <c r="B128" s="225"/>
      <c r="C128" s="226"/>
      <c r="D128" s="226"/>
      <c r="E128" s="512" t="s">
        <v>278</v>
      </c>
      <c r="F128" s="172"/>
      <c r="G128" s="158"/>
      <c r="H128" s="158"/>
      <c r="I128" s="158"/>
      <c r="J128" s="299"/>
      <c r="K128" s="160">
        <f>SUM(K126)</f>
        <v>0</v>
      </c>
      <c r="L128" s="158"/>
    </row>
    <row r="129" spans="1:12" ht="5.0999999999999996" customHeight="1" x14ac:dyDescent="0.2">
      <c r="A129" s="968"/>
      <c r="B129" s="306"/>
      <c r="C129" s="520"/>
      <c r="D129" s="520"/>
      <c r="E129" s="515"/>
      <c r="F129" s="180"/>
      <c r="G129" s="251"/>
      <c r="H129" s="251"/>
      <c r="I129" s="251"/>
      <c r="J129" s="302"/>
      <c r="K129" s="328"/>
      <c r="L129" s="251"/>
    </row>
    <row r="130" spans="1:12" ht="12.75" customHeight="1" x14ac:dyDescent="0.2">
      <c r="A130" s="968"/>
      <c r="B130" s="312"/>
      <c r="C130" s="313" t="s">
        <v>113</v>
      </c>
      <c r="D130" s="865" t="s">
        <v>489</v>
      </c>
      <c r="E130" s="865"/>
      <c r="F130" s="471"/>
      <c r="G130" s="223"/>
      <c r="H130" s="223"/>
      <c r="I130" s="223"/>
      <c r="J130" s="311"/>
      <c r="K130" s="455"/>
      <c r="L130" s="223"/>
    </row>
    <row r="131" spans="1:12" ht="38.25" x14ac:dyDescent="0.2">
      <c r="A131" s="968"/>
      <c r="B131" s="312"/>
      <c r="C131" s="4"/>
      <c r="D131" s="321" t="s">
        <v>242</v>
      </c>
      <c r="E131" s="530" t="s">
        <v>556</v>
      </c>
      <c r="F131" s="322"/>
      <c r="G131" s="279" t="s">
        <v>557</v>
      </c>
      <c r="H131" s="279" t="s">
        <v>438</v>
      </c>
      <c r="I131" s="293">
        <v>1</v>
      </c>
      <c r="J131" s="196">
        <v>1</v>
      </c>
      <c r="K131" s="381">
        <f>I131*J131</f>
        <v>1</v>
      </c>
      <c r="L131" s="279" t="s">
        <v>543</v>
      </c>
    </row>
    <row r="132" spans="1:12" ht="38.25" x14ac:dyDescent="0.2">
      <c r="A132" s="968"/>
      <c r="B132" s="312"/>
      <c r="C132" s="4"/>
      <c r="D132" s="321" t="s">
        <v>243</v>
      </c>
      <c r="E132" s="514" t="s">
        <v>558</v>
      </c>
      <c r="F132" s="206"/>
      <c r="G132" s="16" t="s">
        <v>559</v>
      </c>
      <c r="H132" s="279" t="s">
        <v>438</v>
      </c>
      <c r="I132" s="293">
        <v>1</v>
      </c>
      <c r="J132" s="196">
        <v>1</v>
      </c>
      <c r="K132" s="381">
        <f>I132*J132</f>
        <v>1</v>
      </c>
      <c r="L132" s="279" t="s">
        <v>543</v>
      </c>
    </row>
    <row r="133" spans="1:12" ht="5.0999999999999996" customHeight="1" x14ac:dyDescent="0.2">
      <c r="A133" s="968"/>
      <c r="B133" s="309"/>
      <c r="C133" s="314"/>
      <c r="D133" s="315"/>
      <c r="E133" s="545"/>
      <c r="F133" s="206"/>
      <c r="G133" s="16"/>
      <c r="H133" s="279"/>
      <c r="I133" s="282"/>
      <c r="J133" s="283"/>
      <c r="K133" s="373"/>
      <c r="L133" s="224"/>
    </row>
    <row r="134" spans="1:12" x14ac:dyDescent="0.2">
      <c r="A134" s="951"/>
      <c r="B134" s="225"/>
      <c r="C134" s="226"/>
      <c r="D134" s="226"/>
      <c r="E134" s="512" t="s">
        <v>278</v>
      </c>
      <c r="F134" s="172"/>
      <c r="G134" s="158"/>
      <c r="H134" s="158"/>
      <c r="I134" s="158"/>
      <c r="J134" s="299"/>
      <c r="K134" s="160">
        <f>SUM(K131:K133)</f>
        <v>2</v>
      </c>
      <c r="L134" s="158"/>
    </row>
    <row r="135" spans="1:12" ht="5.0999999999999996" customHeight="1" x14ac:dyDescent="0.2">
      <c r="A135" s="485"/>
      <c r="B135" s="306"/>
      <c r="C135" s="520"/>
      <c r="D135" s="520"/>
      <c r="E135" s="515"/>
      <c r="F135" s="180"/>
      <c r="G135" s="251"/>
      <c r="H135" s="251"/>
      <c r="I135" s="251"/>
      <c r="J135" s="302"/>
      <c r="K135" s="328"/>
      <c r="L135" s="251"/>
    </row>
    <row r="136" spans="1:12" x14ac:dyDescent="0.2">
      <c r="A136" s="968" t="s">
        <v>127</v>
      </c>
      <c r="B136" s="923" t="s">
        <v>446</v>
      </c>
      <c r="C136" s="922"/>
      <c r="D136" s="922"/>
      <c r="E136" s="922"/>
      <c r="F136" s="493"/>
      <c r="G136" s="223"/>
      <c r="H136" s="223"/>
      <c r="I136" s="223"/>
      <c r="J136" s="311"/>
      <c r="K136" s="455"/>
      <c r="L136" s="223"/>
    </row>
    <row r="137" spans="1:12" x14ac:dyDescent="0.2">
      <c r="A137" s="968"/>
      <c r="B137" s="312" t="s">
        <v>112</v>
      </c>
      <c r="C137" s="865" t="s">
        <v>470</v>
      </c>
      <c r="D137" s="865"/>
      <c r="E137" s="865"/>
      <c r="F137" s="471"/>
      <c r="G137" s="223"/>
      <c r="H137" s="223"/>
      <c r="I137" s="223"/>
      <c r="J137" s="311"/>
      <c r="K137" s="372"/>
      <c r="L137" s="223"/>
    </row>
    <row r="138" spans="1:12" ht="25.5" x14ac:dyDescent="0.2">
      <c r="A138" s="968"/>
      <c r="B138" s="312"/>
      <c r="C138" s="296" t="s">
        <v>242</v>
      </c>
      <c r="D138" s="899" t="s">
        <v>471</v>
      </c>
      <c r="E138" s="899"/>
      <c r="F138" s="474"/>
      <c r="G138" s="16" t="s">
        <v>411</v>
      </c>
      <c r="H138" s="279" t="s">
        <v>490</v>
      </c>
      <c r="I138" s="282"/>
      <c r="J138" s="283">
        <v>3</v>
      </c>
      <c r="K138" s="455"/>
      <c r="L138" s="279" t="s">
        <v>543</v>
      </c>
    </row>
    <row r="139" spans="1:12" ht="5.0999999999999996" customHeight="1" x14ac:dyDescent="0.2">
      <c r="A139" s="968"/>
      <c r="B139" s="309"/>
      <c r="C139" s="303"/>
      <c r="D139" s="477"/>
      <c r="E139" s="477"/>
      <c r="F139" s="474"/>
      <c r="G139" s="16"/>
      <c r="H139" s="444"/>
      <c r="I139" s="463"/>
      <c r="J139" s="495"/>
      <c r="K139" s="373"/>
      <c r="L139" s="444"/>
    </row>
    <row r="140" spans="1:12" x14ac:dyDescent="0.2">
      <c r="A140" s="968"/>
      <c r="B140" s="225"/>
      <c r="C140" s="232"/>
      <c r="D140" s="232"/>
      <c r="E140" s="502" t="s">
        <v>278</v>
      </c>
      <c r="F140" s="503"/>
      <c r="G140" s="158"/>
      <c r="H140" s="158"/>
      <c r="I140" s="158"/>
      <c r="J140" s="299"/>
      <c r="K140" s="160">
        <f>SUM(K138)</f>
        <v>0</v>
      </c>
      <c r="L140" s="158"/>
    </row>
    <row r="141" spans="1:12" ht="5.0999999999999996" customHeight="1" x14ac:dyDescent="0.2">
      <c r="A141" s="968"/>
      <c r="B141" s="306"/>
      <c r="C141" s="540"/>
      <c r="D141" s="540"/>
      <c r="E141" s="538"/>
      <c r="F141" s="539"/>
      <c r="G141" s="251"/>
      <c r="H141" s="251"/>
      <c r="I141" s="251"/>
      <c r="J141" s="302"/>
      <c r="K141" s="328"/>
      <c r="L141" s="251"/>
    </row>
    <row r="142" spans="1:12" ht="25.5" x14ac:dyDescent="0.2">
      <c r="A142" s="968"/>
      <c r="B142" s="312"/>
      <c r="C142" s="296" t="s">
        <v>243</v>
      </c>
      <c r="D142" s="899" t="s">
        <v>472</v>
      </c>
      <c r="E142" s="899"/>
      <c r="F142" s="474"/>
      <c r="G142" s="16" t="s">
        <v>411</v>
      </c>
      <c r="H142" s="203" t="s">
        <v>490</v>
      </c>
      <c r="I142" s="204"/>
      <c r="J142" s="283">
        <v>2</v>
      </c>
      <c r="K142" s="455"/>
      <c r="L142" s="279" t="s">
        <v>543</v>
      </c>
    </row>
    <row r="143" spans="1:12" ht="5.0999999999999996" customHeight="1" x14ac:dyDescent="0.2">
      <c r="A143" s="968"/>
      <c r="B143" s="309"/>
      <c r="C143" s="303"/>
      <c r="D143" s="477"/>
      <c r="E143" s="477"/>
      <c r="F143" s="474"/>
      <c r="G143" s="16"/>
      <c r="H143" s="444"/>
      <c r="I143" s="463"/>
      <c r="J143" s="495"/>
      <c r="K143" s="373"/>
      <c r="L143" s="444"/>
    </row>
    <row r="144" spans="1:12" x14ac:dyDescent="0.2">
      <c r="A144" s="968"/>
      <c r="B144" s="225"/>
      <c r="C144" s="232"/>
      <c r="D144" s="232"/>
      <c r="E144" s="502" t="s">
        <v>278</v>
      </c>
      <c r="F144" s="503"/>
      <c r="G144" s="158"/>
      <c r="H144" s="158"/>
      <c r="I144" s="158"/>
      <c r="J144" s="299"/>
      <c r="K144" s="160">
        <f>SUM(K142)</f>
        <v>0</v>
      </c>
      <c r="L144" s="158"/>
    </row>
    <row r="145" spans="1:12" ht="5.0999999999999996" customHeight="1" x14ac:dyDescent="0.2">
      <c r="A145" s="968"/>
      <c r="B145" s="306"/>
      <c r="C145" s="540"/>
      <c r="D145" s="540"/>
      <c r="E145" s="538"/>
      <c r="F145" s="550"/>
      <c r="G145" s="223"/>
      <c r="H145" s="223"/>
      <c r="I145" s="223"/>
      <c r="J145" s="311"/>
      <c r="K145" s="549"/>
      <c r="L145" s="223"/>
    </row>
    <row r="146" spans="1:12" ht="25.5" x14ac:dyDescent="0.2">
      <c r="A146" s="968"/>
      <c r="B146" s="312"/>
      <c r="C146" s="296" t="s">
        <v>244</v>
      </c>
      <c r="D146" s="899" t="s">
        <v>473</v>
      </c>
      <c r="E146" s="899"/>
      <c r="F146" s="474"/>
      <c r="G146" s="279">
        <v>2012</v>
      </c>
      <c r="H146" s="279" t="s">
        <v>490</v>
      </c>
      <c r="I146" s="293">
        <v>1</v>
      </c>
      <c r="J146" s="196">
        <v>1</v>
      </c>
      <c r="K146" s="381">
        <f>I146*J146</f>
        <v>1</v>
      </c>
      <c r="L146" s="279" t="s">
        <v>543</v>
      </c>
    </row>
    <row r="147" spans="1:12" ht="5.0999999999999996" customHeight="1" x14ac:dyDescent="0.2">
      <c r="A147" s="968"/>
      <c r="B147" s="309"/>
      <c r="C147" s="303"/>
      <c r="D147" s="477"/>
      <c r="E147" s="477"/>
      <c r="F147" s="474"/>
      <c r="G147" s="444"/>
      <c r="H147" s="444"/>
      <c r="I147" s="293"/>
      <c r="J147" s="468"/>
      <c r="K147" s="466"/>
      <c r="L147" s="444"/>
    </row>
    <row r="148" spans="1:12" x14ac:dyDescent="0.2">
      <c r="A148" s="968"/>
      <c r="B148" s="225"/>
      <c r="C148" s="226"/>
      <c r="D148" s="226"/>
      <c r="E148" s="512" t="s">
        <v>278</v>
      </c>
      <c r="F148" s="172"/>
      <c r="G148" s="158"/>
      <c r="H148" s="158"/>
      <c r="I148" s="158"/>
      <c r="J148" s="299"/>
      <c r="K148" s="160">
        <f>SUM(K146)</f>
        <v>1</v>
      </c>
      <c r="L148" s="158"/>
    </row>
    <row r="149" spans="1:12" ht="5.0999999999999996" customHeight="1" x14ac:dyDescent="0.2">
      <c r="A149" s="968"/>
      <c r="B149" s="306"/>
      <c r="C149" s="520"/>
      <c r="D149" s="520"/>
      <c r="E149" s="515"/>
      <c r="F149" s="180"/>
      <c r="G149" s="251"/>
      <c r="H149" s="251"/>
      <c r="I149" s="251"/>
      <c r="J149" s="302"/>
      <c r="K149" s="328"/>
      <c r="L149" s="251"/>
    </row>
    <row r="150" spans="1:12" x14ac:dyDescent="0.2">
      <c r="A150" s="968"/>
      <c r="B150" s="308" t="s">
        <v>113</v>
      </c>
      <c r="C150" s="865" t="s">
        <v>474</v>
      </c>
      <c r="D150" s="865"/>
      <c r="E150" s="865"/>
      <c r="F150" s="471"/>
      <c r="G150" s="223"/>
      <c r="H150" s="223"/>
      <c r="I150" s="223"/>
      <c r="J150" s="311"/>
      <c r="K150" s="455"/>
      <c r="L150" s="223"/>
    </row>
    <row r="151" spans="1:12" x14ac:dyDescent="0.2">
      <c r="A151" s="968"/>
      <c r="B151" s="312"/>
      <c r="C151" s="313" t="s">
        <v>242</v>
      </c>
      <c r="D151" s="865" t="s">
        <v>475</v>
      </c>
      <c r="E151" s="865"/>
      <c r="F151" s="471"/>
      <c r="G151" s="223"/>
      <c r="H151" s="223"/>
      <c r="I151" s="223"/>
      <c r="J151" s="311"/>
      <c r="K151" s="372"/>
      <c r="L151" s="223"/>
    </row>
    <row r="152" spans="1:12" ht="38.25" x14ac:dyDescent="0.2">
      <c r="A152" s="968"/>
      <c r="B152" s="312"/>
      <c r="C152" s="4"/>
      <c r="D152" s="4"/>
      <c r="E152" s="514" t="s">
        <v>476</v>
      </c>
      <c r="F152" s="206"/>
      <c r="G152" s="16" t="s">
        <v>348</v>
      </c>
      <c r="H152" s="279" t="s">
        <v>491</v>
      </c>
      <c r="I152" s="282"/>
      <c r="J152" s="283">
        <v>5</v>
      </c>
      <c r="K152" s="455"/>
      <c r="L152" s="441" t="s">
        <v>543</v>
      </c>
    </row>
    <row r="153" spans="1:12" ht="5.0999999999999996" customHeight="1" x14ac:dyDescent="0.2">
      <c r="A153" s="968"/>
      <c r="B153" s="309"/>
      <c r="C153" s="314"/>
      <c r="D153" s="314"/>
      <c r="E153" s="545"/>
      <c r="F153" s="206"/>
      <c r="G153" s="16"/>
      <c r="H153" s="444"/>
      <c r="I153" s="463"/>
      <c r="J153" s="495"/>
      <c r="K153" s="373"/>
      <c r="L153" s="444"/>
    </row>
    <row r="154" spans="1:12" x14ac:dyDescent="0.2">
      <c r="A154" s="968"/>
      <c r="B154" s="225"/>
      <c r="C154" s="226"/>
      <c r="D154" s="226"/>
      <c r="E154" s="512" t="s">
        <v>278</v>
      </c>
      <c r="F154" s="172"/>
      <c r="G154" s="158"/>
      <c r="H154" s="158"/>
      <c r="I154" s="158"/>
      <c r="J154" s="299"/>
      <c r="K154" s="160">
        <f>SUM(K152)</f>
        <v>0</v>
      </c>
      <c r="L154" s="158"/>
    </row>
    <row r="155" spans="1:12" ht="5.0999999999999996" customHeight="1" x14ac:dyDescent="0.2">
      <c r="A155" s="968"/>
      <c r="B155" s="306"/>
      <c r="C155" s="520"/>
      <c r="D155" s="520"/>
      <c r="E155" s="515"/>
      <c r="F155" s="180"/>
      <c r="G155" s="251"/>
      <c r="H155" s="251"/>
      <c r="I155" s="251"/>
      <c r="J155" s="302"/>
      <c r="K155" s="328"/>
      <c r="L155" s="251"/>
    </row>
    <row r="156" spans="1:12" x14ac:dyDescent="0.2">
      <c r="A156" s="968"/>
      <c r="B156" s="312"/>
      <c r="C156" s="313" t="s">
        <v>243</v>
      </c>
      <c r="D156" s="865" t="s">
        <v>477</v>
      </c>
      <c r="E156" s="865"/>
      <c r="F156" s="471"/>
      <c r="G156" s="223"/>
      <c r="H156" s="223"/>
      <c r="I156" s="223"/>
      <c r="J156" s="311"/>
      <c r="K156" s="455"/>
      <c r="L156" s="223"/>
    </row>
    <row r="157" spans="1:12" ht="38.25" x14ac:dyDescent="0.2">
      <c r="A157" s="968"/>
      <c r="B157" s="312"/>
      <c r="C157" s="4"/>
      <c r="D157" s="4"/>
      <c r="E157" s="514" t="s">
        <v>476</v>
      </c>
      <c r="F157" s="206"/>
      <c r="G157" s="16" t="s">
        <v>348</v>
      </c>
      <c r="H157" s="279" t="s">
        <v>491</v>
      </c>
      <c r="I157" s="282"/>
      <c r="J157" s="283">
        <v>3</v>
      </c>
      <c r="K157" s="455"/>
      <c r="L157" s="441" t="s">
        <v>543</v>
      </c>
    </row>
    <row r="158" spans="1:12" ht="5.0999999999999996" customHeight="1" x14ac:dyDescent="0.2">
      <c r="A158" s="968"/>
      <c r="B158" s="309"/>
      <c r="C158" s="314"/>
      <c r="D158" s="314"/>
      <c r="E158" s="545"/>
      <c r="F158" s="206"/>
      <c r="G158" s="16"/>
      <c r="H158" s="444"/>
      <c r="I158" s="463"/>
      <c r="J158" s="495"/>
      <c r="K158" s="373"/>
      <c r="L158" s="444"/>
    </row>
    <row r="159" spans="1:12" x14ac:dyDescent="0.2">
      <c r="A159" s="968"/>
      <c r="B159" s="225"/>
      <c r="C159" s="226"/>
      <c r="D159" s="226"/>
      <c r="E159" s="512" t="s">
        <v>278</v>
      </c>
      <c r="F159" s="172"/>
      <c r="G159" s="158"/>
      <c r="H159" s="158"/>
      <c r="I159" s="158"/>
      <c r="J159" s="299"/>
      <c r="K159" s="160">
        <f>SUM(K157)</f>
        <v>0</v>
      </c>
      <c r="L159" s="158"/>
    </row>
    <row r="160" spans="1:12" ht="5.0999999999999996" customHeight="1" x14ac:dyDescent="0.2">
      <c r="A160" s="968"/>
      <c r="B160" s="306"/>
      <c r="C160" s="520"/>
      <c r="D160" s="520"/>
      <c r="E160" s="515"/>
      <c r="F160" s="180"/>
      <c r="G160" s="251"/>
      <c r="H160" s="251"/>
      <c r="I160" s="251"/>
      <c r="J160" s="302"/>
      <c r="K160" s="328"/>
      <c r="L160" s="251"/>
    </row>
    <row r="161" spans="1:99" x14ac:dyDescent="0.2">
      <c r="A161" s="968"/>
      <c r="B161" s="312"/>
      <c r="C161" s="313" t="s">
        <v>244</v>
      </c>
      <c r="D161" s="865" t="s">
        <v>478</v>
      </c>
      <c r="E161" s="865"/>
      <c r="F161" s="471"/>
      <c r="G161" s="223"/>
      <c r="H161" s="223"/>
      <c r="I161" s="223"/>
      <c r="J161" s="311"/>
      <c r="K161" s="455"/>
      <c r="L161" s="223"/>
    </row>
    <row r="162" spans="1:99" ht="38.25" x14ac:dyDescent="0.2">
      <c r="A162" s="968"/>
      <c r="B162" s="312"/>
      <c r="C162" s="4"/>
      <c r="D162" s="4"/>
      <c r="E162" s="514" t="s">
        <v>476</v>
      </c>
      <c r="F162" s="206"/>
      <c r="G162" s="16" t="s">
        <v>348</v>
      </c>
      <c r="H162" s="279" t="s">
        <v>491</v>
      </c>
      <c r="I162" s="282"/>
      <c r="J162" s="283">
        <v>1</v>
      </c>
      <c r="K162" s="455"/>
      <c r="L162" s="441" t="s">
        <v>543</v>
      </c>
    </row>
    <row r="163" spans="1:99" ht="5.0999999999999996" customHeight="1" x14ac:dyDescent="0.2">
      <c r="A163" s="968"/>
      <c r="B163" s="309"/>
      <c r="C163" s="314"/>
      <c r="D163" s="314"/>
      <c r="E163" s="545"/>
      <c r="F163" s="206"/>
      <c r="G163" s="16"/>
      <c r="H163" s="444"/>
      <c r="I163" s="463"/>
      <c r="J163" s="495"/>
      <c r="K163" s="373"/>
      <c r="L163" s="444"/>
    </row>
    <row r="164" spans="1:99" x14ac:dyDescent="0.2">
      <c r="A164" s="951"/>
      <c r="B164" s="225"/>
      <c r="C164" s="226"/>
      <c r="D164" s="226"/>
      <c r="E164" s="512" t="s">
        <v>278</v>
      </c>
      <c r="F164" s="172"/>
      <c r="G164" s="158"/>
      <c r="H164" s="158"/>
      <c r="I164" s="158"/>
      <c r="J164" s="299"/>
      <c r="K164" s="160">
        <f>SUM(K162)</f>
        <v>0</v>
      </c>
      <c r="L164" s="158"/>
    </row>
    <row r="165" spans="1:99" ht="5.0999999999999996" customHeight="1" x14ac:dyDescent="0.2">
      <c r="A165" s="485"/>
      <c r="B165" s="306"/>
      <c r="C165" s="520"/>
      <c r="D165" s="520"/>
      <c r="E165" s="515"/>
      <c r="F165" s="180"/>
      <c r="G165" s="251"/>
      <c r="H165" s="251"/>
      <c r="I165" s="251"/>
      <c r="J165" s="302"/>
      <c r="K165" s="328"/>
      <c r="L165" s="251"/>
    </row>
    <row r="166" spans="1:99" s="261" customFormat="1" ht="25.5" customHeight="1" x14ac:dyDescent="0.2">
      <c r="A166" s="968" t="s">
        <v>129</v>
      </c>
      <c r="B166" s="967" t="s">
        <v>447</v>
      </c>
      <c r="C166" s="967"/>
      <c r="D166" s="967"/>
      <c r="E166" s="923"/>
      <c r="F166" s="493"/>
      <c r="G166" s="223"/>
      <c r="H166" s="223"/>
      <c r="I166" s="223"/>
      <c r="J166" s="311"/>
      <c r="K166" s="455"/>
      <c r="L166" s="223"/>
      <c r="M166" s="267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</row>
    <row r="167" spans="1:99" s="261" customFormat="1" x14ac:dyDescent="0.2">
      <c r="A167" s="968"/>
      <c r="B167" s="308" t="s">
        <v>112</v>
      </c>
      <c r="C167" s="865" t="s">
        <v>479</v>
      </c>
      <c r="D167" s="865"/>
      <c r="E167" s="865"/>
      <c r="F167" s="471"/>
      <c r="G167" s="223"/>
      <c r="H167" s="223"/>
      <c r="I167" s="223"/>
      <c r="J167" s="311"/>
      <c r="K167" s="372"/>
      <c r="L167" s="223"/>
      <c r="M167" s="267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</row>
    <row r="168" spans="1:99" s="316" customFormat="1" ht="38.25" x14ac:dyDescent="0.2">
      <c r="A168" s="968"/>
      <c r="B168" s="258"/>
      <c r="C168" s="296" t="s">
        <v>242</v>
      </c>
      <c r="D168" s="899" t="s">
        <v>480</v>
      </c>
      <c r="E168" s="899"/>
      <c r="F168" s="474"/>
      <c r="G168" s="16" t="s">
        <v>348</v>
      </c>
      <c r="H168" s="444" t="s">
        <v>492</v>
      </c>
      <c r="I168" s="463"/>
      <c r="J168" s="495">
        <v>5</v>
      </c>
      <c r="K168" s="468"/>
      <c r="L168" s="553"/>
      <c r="M168" s="317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  <c r="BG168" s="300"/>
      <c r="BH168" s="300"/>
      <c r="BI168" s="300"/>
      <c r="BJ168" s="300"/>
      <c r="BK168" s="300"/>
      <c r="BL168" s="300"/>
      <c r="BM168" s="300"/>
      <c r="BN168" s="300"/>
      <c r="BO168" s="300"/>
      <c r="BP168" s="300"/>
      <c r="BQ168" s="300"/>
      <c r="BR168" s="300"/>
      <c r="BS168" s="300"/>
      <c r="BT168" s="300"/>
      <c r="BU168" s="300"/>
      <c r="BV168" s="300"/>
      <c r="BW168" s="300"/>
      <c r="BX168" s="300"/>
      <c r="BY168" s="300"/>
      <c r="BZ168" s="300"/>
      <c r="CA168" s="300"/>
      <c r="CB168" s="300"/>
      <c r="CC168" s="300"/>
      <c r="CD168" s="300"/>
      <c r="CE168" s="300"/>
      <c r="CF168" s="300"/>
      <c r="CG168" s="300"/>
      <c r="CH168" s="300"/>
      <c r="CI168" s="300"/>
      <c r="CJ168" s="300"/>
      <c r="CK168" s="300"/>
      <c r="CL168" s="300"/>
      <c r="CM168" s="300"/>
      <c r="CN168" s="300"/>
      <c r="CO168" s="300"/>
      <c r="CP168" s="300"/>
      <c r="CQ168" s="300"/>
      <c r="CR168" s="300"/>
      <c r="CS168" s="300"/>
      <c r="CT168" s="300"/>
      <c r="CU168" s="300"/>
    </row>
    <row r="169" spans="1:99" s="300" customFormat="1" ht="5.0999999999999996" customHeight="1" x14ac:dyDescent="0.2">
      <c r="A169" s="968"/>
      <c r="B169" s="230"/>
      <c r="C169" s="303"/>
      <c r="D169" s="477"/>
      <c r="E169" s="477"/>
      <c r="F169" s="478"/>
      <c r="G169" s="304"/>
      <c r="H169" s="447"/>
      <c r="I169" s="465"/>
      <c r="J169" s="227"/>
      <c r="K169" s="469"/>
      <c r="L169" s="305"/>
    </row>
    <row r="170" spans="1:99" x14ac:dyDescent="0.2">
      <c r="A170" s="968"/>
      <c r="B170" s="225"/>
      <c r="C170" s="226"/>
      <c r="D170" s="226"/>
      <c r="E170" s="512" t="s">
        <v>278</v>
      </c>
      <c r="F170" s="172"/>
      <c r="G170" s="298"/>
      <c r="H170" s="298"/>
      <c r="I170" s="298"/>
      <c r="J170" s="301"/>
      <c r="K170" s="160">
        <f>SUM(K168)</f>
        <v>0</v>
      </c>
      <c r="L170" s="158"/>
    </row>
    <row r="171" spans="1:99" ht="5.0999999999999996" customHeight="1" x14ac:dyDescent="0.2">
      <c r="A171" s="968"/>
      <c r="B171" s="306"/>
      <c r="C171" s="520"/>
      <c r="D171" s="520"/>
      <c r="E171" s="515"/>
      <c r="F171" s="180"/>
      <c r="G171" s="461"/>
      <c r="H171" s="461"/>
      <c r="I171" s="461"/>
      <c r="J171" s="307"/>
      <c r="K171" s="328"/>
      <c r="L171" s="251"/>
    </row>
    <row r="172" spans="1:99" ht="12.75" customHeight="1" x14ac:dyDescent="0.2">
      <c r="A172" s="968"/>
      <c r="B172" s="312" t="s">
        <v>113</v>
      </c>
      <c r="C172" s="865" t="s">
        <v>481</v>
      </c>
      <c r="D172" s="865"/>
      <c r="E172" s="865"/>
      <c r="F172" s="471"/>
      <c r="G172" s="449"/>
      <c r="H172" s="449"/>
      <c r="I172" s="449"/>
      <c r="J172" s="456"/>
      <c r="K172" s="455"/>
      <c r="L172" s="223"/>
    </row>
    <row r="173" spans="1:99" s="300" customFormat="1" ht="38.25" x14ac:dyDescent="0.2">
      <c r="A173" s="968"/>
      <c r="B173" s="258"/>
      <c r="C173" s="296" t="s">
        <v>242</v>
      </c>
      <c r="D173" s="899" t="s">
        <v>480</v>
      </c>
      <c r="E173" s="899"/>
      <c r="F173" s="474"/>
      <c r="G173" s="16" t="s">
        <v>348</v>
      </c>
      <c r="H173" s="444" t="s">
        <v>492</v>
      </c>
      <c r="I173" s="463"/>
      <c r="J173" s="495">
        <v>3</v>
      </c>
      <c r="K173" s="468"/>
      <c r="L173" s="553"/>
    </row>
    <row r="174" spans="1:99" s="300" customFormat="1" ht="5.0999999999999996" customHeight="1" x14ac:dyDescent="0.2">
      <c r="A174" s="968"/>
      <c r="B174" s="230"/>
      <c r="C174" s="303"/>
      <c r="D174" s="477"/>
      <c r="E174" s="477"/>
      <c r="F174" s="478"/>
      <c r="G174" s="304"/>
      <c r="H174" s="447"/>
      <c r="I174" s="465"/>
      <c r="J174" s="227"/>
      <c r="K174" s="469"/>
      <c r="L174" s="305"/>
    </row>
    <row r="175" spans="1:99" x14ac:dyDescent="0.2">
      <c r="A175" s="968"/>
      <c r="B175" s="225"/>
      <c r="C175" s="226"/>
      <c r="D175" s="226"/>
      <c r="E175" s="512" t="s">
        <v>278</v>
      </c>
      <c r="F175" s="172"/>
      <c r="G175" s="298"/>
      <c r="H175" s="298"/>
      <c r="I175" s="298"/>
      <c r="J175" s="301"/>
      <c r="K175" s="160">
        <f>SUM(K173)</f>
        <v>0</v>
      </c>
      <c r="L175" s="158"/>
    </row>
    <row r="176" spans="1:99" ht="5.0999999999999996" customHeight="1" x14ac:dyDescent="0.2">
      <c r="A176" s="968"/>
      <c r="B176" s="306"/>
      <c r="C176" s="520"/>
      <c r="D176" s="520"/>
      <c r="E176" s="515"/>
      <c r="F176" s="180"/>
      <c r="G176" s="461"/>
      <c r="H176" s="461"/>
      <c r="I176" s="461"/>
      <c r="J176" s="307"/>
      <c r="K176" s="328"/>
      <c r="L176" s="251"/>
    </row>
    <row r="177" spans="1:12" x14ac:dyDescent="0.2">
      <c r="A177" s="968"/>
      <c r="B177" s="312" t="s">
        <v>117</v>
      </c>
      <c r="C177" s="865" t="s">
        <v>482</v>
      </c>
      <c r="D177" s="865"/>
      <c r="E177" s="865"/>
      <c r="F177" s="471"/>
      <c r="G177" s="449"/>
      <c r="H177" s="449"/>
      <c r="I177" s="449"/>
      <c r="J177" s="456"/>
      <c r="K177" s="455"/>
      <c r="L177" s="223"/>
    </row>
    <row r="178" spans="1:12" s="300" customFormat="1" ht="38.25" x14ac:dyDescent="0.2">
      <c r="A178" s="968"/>
      <c r="B178" s="258"/>
      <c r="C178" s="296" t="s">
        <v>242</v>
      </c>
      <c r="D178" s="899" t="s">
        <v>480</v>
      </c>
      <c r="E178" s="899"/>
      <c r="F178" s="474"/>
      <c r="G178" s="16" t="s">
        <v>348</v>
      </c>
      <c r="H178" s="444" t="s">
        <v>492</v>
      </c>
      <c r="I178" s="463"/>
      <c r="J178" s="495">
        <v>1</v>
      </c>
      <c r="K178" s="468"/>
      <c r="L178" s="553"/>
    </row>
    <row r="179" spans="1:12" s="300" customFormat="1" ht="5.0999999999999996" customHeight="1" x14ac:dyDescent="0.2">
      <c r="A179" s="968"/>
      <c r="B179" s="230"/>
      <c r="C179" s="303"/>
      <c r="D179" s="477"/>
      <c r="E179" s="477"/>
      <c r="F179" s="478"/>
      <c r="G179" s="304"/>
      <c r="H179" s="447"/>
      <c r="I179" s="465"/>
      <c r="J179" s="227"/>
      <c r="K179" s="469"/>
      <c r="L179" s="305"/>
    </row>
    <row r="180" spans="1:12" x14ac:dyDescent="0.2">
      <c r="A180" s="951"/>
      <c r="B180" s="225"/>
      <c r="C180" s="226"/>
      <c r="D180" s="226"/>
      <c r="E180" s="512" t="s">
        <v>278</v>
      </c>
      <c r="F180" s="172"/>
      <c r="G180" s="158"/>
      <c r="H180" s="158"/>
      <c r="I180" s="158"/>
      <c r="J180" s="299"/>
      <c r="K180" s="160">
        <f>SUM(K178)</f>
        <v>0</v>
      </c>
      <c r="L180" s="158"/>
    </row>
    <row r="181" spans="1:12" ht="5.0999999999999996" customHeight="1" x14ac:dyDescent="0.2">
      <c r="A181" s="485"/>
      <c r="B181" s="306"/>
      <c r="C181" s="520"/>
      <c r="D181" s="520"/>
      <c r="E181" s="515"/>
      <c r="F181" s="180"/>
      <c r="G181" s="251"/>
      <c r="H181" s="251"/>
      <c r="I181" s="251"/>
      <c r="J181" s="302"/>
      <c r="K181" s="328"/>
      <c r="L181" s="251"/>
    </row>
    <row r="182" spans="1:12" x14ac:dyDescent="0.2">
      <c r="A182" s="968" t="s">
        <v>1</v>
      </c>
      <c r="B182" s="923" t="s">
        <v>448</v>
      </c>
      <c r="C182" s="922"/>
      <c r="D182" s="922"/>
      <c r="E182" s="922"/>
      <c r="F182" s="493"/>
      <c r="G182" s="223"/>
      <c r="H182" s="223"/>
      <c r="I182" s="223"/>
      <c r="J182" s="311"/>
      <c r="K182" s="455"/>
      <c r="L182" s="223"/>
    </row>
    <row r="183" spans="1:12" x14ac:dyDescent="0.2">
      <c r="A183" s="968"/>
      <c r="B183" s="312" t="s">
        <v>112</v>
      </c>
      <c r="C183" s="865" t="s">
        <v>475</v>
      </c>
      <c r="D183" s="865"/>
      <c r="E183" s="865"/>
      <c r="F183" s="471"/>
      <c r="G183" s="223"/>
      <c r="H183" s="223"/>
      <c r="I183" s="223"/>
      <c r="J183" s="311"/>
      <c r="K183" s="372"/>
      <c r="L183" s="223"/>
    </row>
    <row r="184" spans="1:12" ht="26.25" customHeight="1" x14ac:dyDescent="0.2">
      <c r="A184" s="968"/>
      <c r="B184" s="312"/>
      <c r="C184" s="296" t="s">
        <v>242</v>
      </c>
      <c r="D184" s="899" t="s">
        <v>484</v>
      </c>
      <c r="E184" s="899"/>
      <c r="F184" s="474"/>
      <c r="G184" s="16" t="s">
        <v>436</v>
      </c>
      <c r="H184" s="444" t="s">
        <v>492</v>
      </c>
      <c r="I184" s="463"/>
      <c r="J184" s="495">
        <v>5</v>
      </c>
      <c r="K184" s="455"/>
      <c r="L184" s="223"/>
    </row>
    <row r="185" spans="1:12" ht="5.0999999999999996" customHeight="1" x14ac:dyDescent="0.2">
      <c r="A185" s="968"/>
      <c r="B185" s="309"/>
      <c r="C185" s="303"/>
      <c r="D185" s="477"/>
      <c r="E185" s="477"/>
      <c r="F185" s="474"/>
      <c r="G185" s="16"/>
      <c r="H185" s="444"/>
      <c r="I185" s="463"/>
      <c r="J185" s="495"/>
      <c r="K185" s="373"/>
      <c r="L185" s="224"/>
    </row>
    <row r="186" spans="1:12" x14ac:dyDescent="0.2">
      <c r="A186" s="968"/>
      <c r="B186" s="225"/>
      <c r="C186" s="226"/>
      <c r="D186" s="226"/>
      <c r="E186" s="512" t="s">
        <v>278</v>
      </c>
      <c r="F186" s="172"/>
      <c r="G186" s="158"/>
      <c r="H186" s="158"/>
      <c r="I186" s="158"/>
      <c r="J186" s="299"/>
      <c r="K186" s="160">
        <f>SUM(K184)</f>
        <v>0</v>
      </c>
      <c r="L186" s="158"/>
    </row>
    <row r="187" spans="1:12" ht="5.0999999999999996" customHeight="1" x14ac:dyDescent="0.2">
      <c r="A187" s="968"/>
      <c r="B187" s="306"/>
      <c r="C187" s="520"/>
      <c r="D187" s="520"/>
      <c r="E187" s="515"/>
      <c r="F187" s="180"/>
      <c r="G187" s="251"/>
      <c r="H187" s="251"/>
      <c r="I187" s="251"/>
      <c r="J187" s="302"/>
      <c r="K187" s="328"/>
      <c r="L187" s="251"/>
    </row>
    <row r="188" spans="1:12" x14ac:dyDescent="0.2">
      <c r="A188" s="968"/>
      <c r="B188" s="312" t="s">
        <v>113</v>
      </c>
      <c r="C188" s="865" t="s">
        <v>477</v>
      </c>
      <c r="D188" s="865"/>
      <c r="E188" s="865"/>
      <c r="F188" s="471"/>
      <c r="G188" s="223"/>
      <c r="H188" s="223"/>
      <c r="I188" s="223"/>
      <c r="J188" s="311"/>
      <c r="K188" s="455"/>
      <c r="L188" s="223"/>
    </row>
    <row r="189" spans="1:12" ht="25.5" customHeight="1" x14ac:dyDescent="0.2">
      <c r="A189" s="968"/>
      <c r="B189" s="312"/>
      <c r="C189" s="296" t="s">
        <v>242</v>
      </c>
      <c r="D189" s="899" t="s">
        <v>484</v>
      </c>
      <c r="E189" s="899"/>
      <c r="F189" s="474"/>
      <c r="G189" s="16" t="s">
        <v>436</v>
      </c>
      <c r="H189" s="287" t="s">
        <v>492</v>
      </c>
      <c r="I189" s="282"/>
      <c r="J189" s="283">
        <v>3</v>
      </c>
      <c r="K189" s="372"/>
      <c r="L189" s="223"/>
    </row>
    <row r="190" spans="1:12" ht="5.0999999999999996" customHeight="1" x14ac:dyDescent="0.2">
      <c r="A190" s="968"/>
      <c r="B190" s="312"/>
      <c r="C190" s="296"/>
      <c r="D190" s="473"/>
      <c r="E190" s="473"/>
      <c r="F190" s="474"/>
      <c r="G190" s="16"/>
      <c r="H190" s="444"/>
      <c r="I190" s="463"/>
      <c r="J190" s="495"/>
      <c r="K190" s="455"/>
      <c r="L190" s="223"/>
    </row>
    <row r="191" spans="1:12" x14ac:dyDescent="0.2">
      <c r="A191" s="968"/>
      <c r="B191" s="225"/>
      <c r="C191" s="226"/>
      <c r="D191" s="226"/>
      <c r="E191" s="512" t="s">
        <v>278</v>
      </c>
      <c r="F191" s="172"/>
      <c r="G191" s="420"/>
      <c r="H191" s="201"/>
      <c r="I191" s="374"/>
      <c r="J191" s="208"/>
      <c r="K191" s="160">
        <f>SUM(K189)</f>
        <v>0</v>
      </c>
      <c r="L191" s="158"/>
    </row>
    <row r="192" spans="1:12" ht="5.0999999999999996" customHeight="1" x14ac:dyDescent="0.2">
      <c r="A192" s="968"/>
      <c r="B192" s="306"/>
      <c r="C192" s="520"/>
      <c r="D192" s="520"/>
      <c r="E192" s="515"/>
      <c r="F192" s="180"/>
      <c r="G192" s="551"/>
      <c r="H192" s="443"/>
      <c r="I192" s="552"/>
      <c r="J192" s="207"/>
      <c r="K192" s="328"/>
      <c r="L192" s="251"/>
    </row>
    <row r="193" spans="1:12" x14ac:dyDescent="0.2">
      <c r="A193" s="968"/>
      <c r="B193" s="312" t="s">
        <v>117</v>
      </c>
      <c r="C193" s="865" t="s">
        <v>483</v>
      </c>
      <c r="D193" s="865"/>
      <c r="E193" s="865"/>
      <c r="F193" s="471"/>
      <c r="G193" s="223"/>
      <c r="H193" s="223"/>
      <c r="I193" s="223"/>
      <c r="J193" s="311"/>
      <c r="K193" s="455"/>
      <c r="L193" s="223"/>
    </row>
    <row r="194" spans="1:12" ht="28.5" customHeight="1" x14ac:dyDescent="0.2">
      <c r="A194" s="968"/>
      <c r="B194" s="312"/>
      <c r="C194" s="296" t="s">
        <v>242</v>
      </c>
      <c r="D194" s="899" t="s">
        <v>484</v>
      </c>
      <c r="E194" s="899"/>
      <c r="F194" s="474"/>
      <c r="G194" s="16" t="s">
        <v>436</v>
      </c>
      <c r="H194" s="287" t="s">
        <v>492</v>
      </c>
      <c r="I194" s="282"/>
      <c r="J194" s="283">
        <v>1</v>
      </c>
      <c r="K194" s="372"/>
      <c r="L194" s="223"/>
    </row>
    <row r="195" spans="1:12" ht="5.0999999999999996" customHeight="1" x14ac:dyDescent="0.2">
      <c r="A195" s="968"/>
      <c r="B195" s="312"/>
      <c r="C195" s="296"/>
      <c r="D195" s="473"/>
      <c r="E195" s="473"/>
      <c r="F195" s="474"/>
      <c r="G195" s="16"/>
      <c r="H195" s="444"/>
      <c r="I195" s="463"/>
      <c r="J195" s="495"/>
      <c r="K195" s="455"/>
      <c r="L195" s="223"/>
    </row>
    <row r="196" spans="1:12" x14ac:dyDescent="0.2">
      <c r="A196" s="951"/>
      <c r="B196" s="225"/>
      <c r="C196" s="226"/>
      <c r="D196" s="226"/>
      <c r="E196" s="512" t="s">
        <v>278</v>
      </c>
      <c r="F196" s="172"/>
      <c r="G196" s="158"/>
      <c r="H196" s="158"/>
      <c r="I196" s="158"/>
      <c r="J196" s="299"/>
      <c r="K196" s="160">
        <f>SUM(K194)</f>
        <v>0</v>
      </c>
      <c r="L196" s="158"/>
    </row>
    <row r="197" spans="1:12" ht="5.0999999999999996" customHeight="1" x14ac:dyDescent="0.2">
      <c r="A197" s="485"/>
      <c r="B197" s="306"/>
      <c r="C197" s="520"/>
      <c r="D197" s="520"/>
      <c r="E197" s="515"/>
      <c r="F197" s="180"/>
      <c r="G197" s="251"/>
      <c r="H197" s="251"/>
      <c r="I197" s="251"/>
      <c r="J197" s="302"/>
      <c r="K197" s="328"/>
      <c r="L197" s="251"/>
    </row>
    <row r="198" spans="1:12" x14ac:dyDescent="0.2">
      <c r="A198" s="968" t="s">
        <v>133</v>
      </c>
      <c r="B198" s="923" t="s">
        <v>449</v>
      </c>
      <c r="C198" s="922"/>
      <c r="D198" s="922"/>
      <c r="E198" s="922"/>
      <c r="F198" s="493"/>
      <c r="G198" s="223"/>
      <c r="H198" s="223"/>
      <c r="I198" s="223"/>
      <c r="J198" s="311"/>
      <c r="K198" s="455"/>
      <c r="L198" s="223"/>
    </row>
    <row r="199" spans="1:12" ht="25.5" x14ac:dyDescent="0.2">
      <c r="A199" s="968"/>
      <c r="B199" s="308" t="s">
        <v>242</v>
      </c>
      <c r="C199" s="865" t="s">
        <v>450</v>
      </c>
      <c r="D199" s="865"/>
      <c r="E199" s="865"/>
      <c r="F199" s="471"/>
      <c r="G199" s="16" t="s">
        <v>436</v>
      </c>
      <c r="H199" s="279" t="s">
        <v>437</v>
      </c>
      <c r="I199" s="282"/>
      <c r="J199" s="283">
        <v>1</v>
      </c>
      <c r="K199" s="455"/>
      <c r="L199" s="223"/>
    </row>
    <row r="200" spans="1:12" ht="5.0999999999999996" customHeight="1" x14ac:dyDescent="0.2">
      <c r="A200" s="968"/>
      <c r="B200" s="319"/>
      <c r="C200" s="479"/>
      <c r="D200" s="479"/>
      <c r="E200" s="479"/>
      <c r="F200" s="471"/>
      <c r="G200" s="16"/>
      <c r="H200" s="444"/>
      <c r="I200" s="463"/>
      <c r="J200" s="495"/>
      <c r="K200" s="373"/>
      <c r="L200" s="224"/>
    </row>
    <row r="201" spans="1:12" x14ac:dyDescent="0.2">
      <c r="A201" s="951"/>
      <c r="B201" s="225"/>
      <c r="C201" s="226"/>
      <c r="D201" s="226"/>
      <c r="E201" s="512" t="s">
        <v>278</v>
      </c>
      <c r="F201" s="172"/>
      <c r="G201" s="158"/>
      <c r="H201" s="158"/>
      <c r="I201" s="158"/>
      <c r="J201" s="158"/>
      <c r="K201" s="160">
        <f>SUM(K199)</f>
        <v>0</v>
      </c>
      <c r="L201" s="158"/>
    </row>
    <row r="202" spans="1:12" ht="5.0999999999999996" customHeight="1" x14ac:dyDescent="0.2">
      <c r="A202" s="485"/>
      <c r="B202" s="306"/>
      <c r="C202" s="520"/>
      <c r="D202" s="520"/>
      <c r="E202" s="515"/>
      <c r="F202" s="180"/>
      <c r="G202" s="251"/>
      <c r="H202" s="251"/>
      <c r="I202" s="251"/>
      <c r="J202" s="251"/>
      <c r="K202" s="328"/>
      <c r="L202" s="251"/>
    </row>
    <row r="203" spans="1:12" x14ac:dyDescent="0.2">
      <c r="A203" s="968" t="s">
        <v>137</v>
      </c>
      <c r="B203" s="969" t="s">
        <v>695</v>
      </c>
      <c r="C203" s="970"/>
      <c r="D203" s="970"/>
      <c r="E203" s="970"/>
      <c r="F203" s="206"/>
      <c r="G203" s="223"/>
      <c r="H203" s="223"/>
      <c r="I203" s="223"/>
      <c r="J203" s="549"/>
      <c r="K203" s="223"/>
      <c r="L203" s="261"/>
    </row>
    <row r="204" spans="1:12" ht="29.45" customHeight="1" x14ac:dyDescent="0.2">
      <c r="A204" s="968"/>
      <c r="B204" s="258" t="s">
        <v>696</v>
      </c>
      <c r="C204" s="899" t="s">
        <v>683</v>
      </c>
      <c r="D204" s="899"/>
      <c r="E204" s="899"/>
      <c r="F204" s="616"/>
      <c r="G204" s="617" t="s">
        <v>698</v>
      </c>
      <c r="H204" s="617" t="s">
        <v>697</v>
      </c>
      <c r="I204" s="619">
        <v>1</v>
      </c>
      <c r="J204" s="549"/>
      <c r="K204" s="223"/>
      <c r="L204" s="261"/>
    </row>
    <row r="205" spans="1:12" x14ac:dyDescent="0.2">
      <c r="A205" s="968"/>
      <c r="B205" s="258"/>
      <c r="C205" s="613"/>
      <c r="D205" s="613"/>
      <c r="E205" s="613"/>
      <c r="F205" s="636"/>
      <c r="G205" s="223"/>
      <c r="H205" s="223"/>
      <c r="I205" s="223"/>
      <c r="J205" s="549"/>
      <c r="K205" s="223"/>
      <c r="L205" s="638"/>
    </row>
    <row r="206" spans="1:12" x14ac:dyDescent="0.2">
      <c r="A206" s="968"/>
      <c r="B206" s="225"/>
      <c r="C206" s="226"/>
      <c r="D206" s="226"/>
      <c r="E206" s="512" t="s">
        <v>278</v>
      </c>
      <c r="F206" s="637"/>
      <c r="G206" s="158"/>
      <c r="H206" s="158"/>
      <c r="I206" s="158"/>
      <c r="J206" s="160">
        <f>SUM(J205)</f>
        <v>0</v>
      </c>
      <c r="K206" s="158"/>
      <c r="L206" s="599"/>
    </row>
    <row r="207" spans="1:12" ht="5.0999999999999996" customHeight="1" x14ac:dyDescent="0.2">
      <c r="A207" s="968"/>
      <c r="B207" s="312"/>
      <c r="C207" s="4"/>
      <c r="D207" s="4"/>
      <c r="E207" s="525"/>
      <c r="F207" s="543"/>
      <c r="G207" s="543"/>
      <c r="H207" s="223"/>
      <c r="I207" s="223"/>
      <c r="J207" s="549"/>
      <c r="K207" s="223"/>
      <c r="L207" s="639"/>
    </row>
    <row r="208" spans="1:12" ht="27.6" customHeight="1" x14ac:dyDescent="0.2">
      <c r="A208" s="968"/>
      <c r="B208" s="258" t="s">
        <v>547</v>
      </c>
      <c r="C208" s="899" t="s">
        <v>684</v>
      </c>
      <c r="D208" s="899"/>
      <c r="E208" s="899"/>
      <c r="F208" s="616"/>
      <c r="G208" s="616" t="s">
        <v>411</v>
      </c>
      <c r="H208" s="617"/>
      <c r="I208" s="619">
        <v>0.5</v>
      </c>
      <c r="J208" s="549"/>
      <c r="K208" s="223"/>
      <c r="L208" s="261"/>
    </row>
    <row r="209" spans="1:12" x14ac:dyDescent="0.2">
      <c r="A209" s="968"/>
      <c r="B209" s="258"/>
      <c r="C209" s="613"/>
      <c r="D209" s="613"/>
      <c r="E209" s="613"/>
      <c r="F209" s="636"/>
      <c r="G209" s="223"/>
      <c r="H209" s="223"/>
      <c r="I209" s="223"/>
      <c r="J209" s="549"/>
      <c r="K209" s="223"/>
      <c r="L209" s="638"/>
    </row>
    <row r="210" spans="1:12" x14ac:dyDescent="0.2">
      <c r="A210" s="951"/>
      <c r="B210" s="225"/>
      <c r="C210" s="226"/>
      <c r="D210" s="226"/>
      <c r="E210" s="512" t="s">
        <v>278</v>
      </c>
      <c r="F210" s="637"/>
      <c r="G210" s="158"/>
      <c r="H210" s="158"/>
      <c r="I210" s="158"/>
      <c r="J210" s="160">
        <f>SUM(J209)</f>
        <v>0</v>
      </c>
      <c r="K210" s="158"/>
      <c r="L210" s="599"/>
    </row>
    <row r="211" spans="1:12" x14ac:dyDescent="0.2">
      <c r="A211" s="323"/>
      <c r="B211" s="225"/>
      <c r="C211" s="226"/>
      <c r="D211" s="226"/>
      <c r="E211" s="512" t="s">
        <v>285</v>
      </c>
      <c r="F211" s="172"/>
      <c r="G211" s="158"/>
      <c r="H211" s="158"/>
      <c r="I211" s="158"/>
      <c r="J211" s="159"/>
      <c r="K211" s="160">
        <f>SUM(K35,K40,K47,K52,K58,K63,K70,K75,K80,K86,K91,K96,K101,K110,K117,K122,K128,K134,K140,K144,K148,K154,K159,K164,K170,K175,K180,K186,K191,K196,K201)</f>
        <v>5</v>
      </c>
      <c r="L211" s="158"/>
    </row>
    <row r="212" spans="1:12" ht="13.5" x14ac:dyDescent="0.2">
      <c r="A212" s="234"/>
    </row>
    <row r="213" spans="1:12" x14ac:dyDescent="0.2">
      <c r="A213" s="3" t="s">
        <v>528</v>
      </c>
    </row>
    <row r="214" spans="1:12" ht="13.5" x14ac:dyDescent="0.2">
      <c r="A214" s="234"/>
    </row>
    <row r="215" spans="1:12" x14ac:dyDescent="0.2">
      <c r="I215" s="246" t="str">
        <f>Master!C44</f>
        <v xml:space="preserve">Malang, </v>
      </c>
    </row>
    <row r="216" spans="1:12" x14ac:dyDescent="0.2">
      <c r="I216" s="3" t="str">
        <f>Master!C42 &amp;","</f>
        <v>Ketua Departemen Sosial Ekonomi Pertanian,</v>
      </c>
    </row>
    <row r="217" spans="1:12" x14ac:dyDescent="0.2">
      <c r="I217" s="3"/>
    </row>
    <row r="218" spans="1:12" x14ac:dyDescent="0.2">
      <c r="I218" s="3"/>
    </row>
    <row r="219" spans="1:12" x14ac:dyDescent="0.2">
      <c r="I219" s="3"/>
    </row>
    <row r="220" spans="1:12" x14ac:dyDescent="0.2">
      <c r="I220" s="3"/>
    </row>
    <row r="221" spans="1:12" x14ac:dyDescent="0.2">
      <c r="I221" s="6" t="str">
        <f>Master!C39</f>
        <v>Hery Toiba, S.P., M.P., Ph.D.</v>
      </c>
    </row>
    <row r="222" spans="1:12" x14ac:dyDescent="0.2">
      <c r="I222" s="3" t="str">
        <f>"NIP. "&amp;Master!C40</f>
        <v>NIP. 197209082003121001</v>
      </c>
    </row>
  </sheetData>
  <mergeCells count="76">
    <mergeCell ref="D173:E173"/>
    <mergeCell ref="D168:E168"/>
    <mergeCell ref="B27:F27"/>
    <mergeCell ref="B28:F28"/>
    <mergeCell ref="A198:A201"/>
    <mergeCell ref="A103:A110"/>
    <mergeCell ref="A112:A134"/>
    <mergeCell ref="A136:A164"/>
    <mergeCell ref="A166:A180"/>
    <mergeCell ref="A182:A196"/>
    <mergeCell ref="D189:E189"/>
    <mergeCell ref="D194:E194"/>
    <mergeCell ref="C107:E107"/>
    <mergeCell ref="B112:E112"/>
    <mergeCell ref="A65:A96"/>
    <mergeCell ref="C82:E82"/>
    <mergeCell ref="A6:L6"/>
    <mergeCell ref="A7:L7"/>
    <mergeCell ref="B31:E31"/>
    <mergeCell ref="A31:A40"/>
    <mergeCell ref="A203:A210"/>
    <mergeCell ref="B203:E203"/>
    <mergeCell ref="C204:E204"/>
    <mergeCell ref="C208:E208"/>
    <mergeCell ref="C137:E137"/>
    <mergeCell ref="D184:E184"/>
    <mergeCell ref="D138:E138"/>
    <mergeCell ref="D146:E146"/>
    <mergeCell ref="D142:E142"/>
    <mergeCell ref="D151:E151"/>
    <mergeCell ref="D156:E156"/>
    <mergeCell ref="D178:E178"/>
    <mergeCell ref="A98:A101"/>
    <mergeCell ref="A42:A63"/>
    <mergeCell ref="B42:E42"/>
    <mergeCell ref="C32:E32"/>
    <mergeCell ref="C37:E37"/>
    <mergeCell ref="C38:E38"/>
    <mergeCell ref="C43:E43"/>
    <mergeCell ref="C54:E54"/>
    <mergeCell ref="B65:E65"/>
    <mergeCell ref="D77:E77"/>
    <mergeCell ref="B98:E98"/>
    <mergeCell ref="D72:E72"/>
    <mergeCell ref="D114:E114"/>
    <mergeCell ref="D119:E119"/>
    <mergeCell ref="D83:E83"/>
    <mergeCell ref="B29:E29"/>
    <mergeCell ref="C199:E199"/>
    <mergeCell ref="C150:E150"/>
    <mergeCell ref="B166:E166"/>
    <mergeCell ref="B182:E182"/>
    <mergeCell ref="B198:E198"/>
    <mergeCell ref="C167:E167"/>
    <mergeCell ref="C172:E172"/>
    <mergeCell ref="C177:E177"/>
    <mergeCell ref="C193:E193"/>
    <mergeCell ref="C188:E188"/>
    <mergeCell ref="C183:E183"/>
    <mergeCell ref="D161:E161"/>
    <mergeCell ref="B136:E136"/>
    <mergeCell ref="D44:E44"/>
    <mergeCell ref="D49:E49"/>
    <mergeCell ref="D55:E55"/>
    <mergeCell ref="D60:E60"/>
    <mergeCell ref="D67:E67"/>
    <mergeCell ref="C113:E113"/>
    <mergeCell ref="C124:E124"/>
    <mergeCell ref="C66:E66"/>
    <mergeCell ref="D125:E125"/>
    <mergeCell ref="D130:E130"/>
    <mergeCell ref="B103:E103"/>
    <mergeCell ref="C104:E104"/>
    <mergeCell ref="C99:E99"/>
    <mergeCell ref="D88:E88"/>
    <mergeCell ref="D93:E93"/>
  </mergeCells>
  <pageMargins left="0.55118110236220497" right="0.27559055118110198" top="0.39370078740157499" bottom="0.39370078740157499" header="0.23622047244094499" footer="0.511811023622047"/>
  <pageSetup paperSize="14" scale="90" orientation="portrait" horizontalDpi="4294967293" r:id="rId1"/>
  <headerFooter alignWithMargins="0"/>
  <rowBreaks count="1" manualBreakCount="1">
    <brk id="14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6" sqref="C6"/>
    </sheetView>
  </sheetViews>
  <sheetFormatPr defaultRowHeight="12.75" x14ac:dyDescent="0.2"/>
  <cols>
    <col min="1" max="1" width="3.85546875" customWidth="1"/>
    <col min="2" max="2" width="12.85546875" customWidth="1"/>
    <col min="3" max="3" width="57.140625" customWidth="1"/>
    <col min="4" max="4" width="31.28515625" customWidth="1"/>
  </cols>
  <sheetData>
    <row r="1" spans="1:4" x14ac:dyDescent="0.2">
      <c r="A1" t="s">
        <v>3</v>
      </c>
      <c r="C1" s="596" t="str">
        <f>Master!E7</f>
        <v>Prof. Dr. Ir. xxxxxx, M.S.</v>
      </c>
    </row>
    <row r="2" spans="1:4" x14ac:dyDescent="0.2">
      <c r="A2" t="s">
        <v>52</v>
      </c>
      <c r="C2" s="596" t="str">
        <f>Master!E15</f>
        <v>Guru Besar (936,10 Kum), 1 April 2003</v>
      </c>
    </row>
    <row r="3" spans="1:4" x14ac:dyDescent="0.2">
      <c r="A3" t="s">
        <v>671</v>
      </c>
    </row>
    <row r="5" spans="1:4" x14ac:dyDescent="0.2">
      <c r="A5" s="597" t="s">
        <v>232</v>
      </c>
      <c r="B5" s="597" t="s">
        <v>230</v>
      </c>
      <c r="C5" s="597" t="s">
        <v>672</v>
      </c>
      <c r="D5" s="597" t="s">
        <v>673</v>
      </c>
    </row>
    <row r="6" spans="1:4" x14ac:dyDescent="0.2">
      <c r="A6" s="597">
        <v>1</v>
      </c>
      <c r="B6" s="598"/>
      <c r="C6" s="599"/>
      <c r="D6" s="599"/>
    </row>
    <row r="7" spans="1:4" x14ac:dyDescent="0.2">
      <c r="A7" s="597">
        <v>2</v>
      </c>
      <c r="B7" s="598"/>
      <c r="C7" s="599"/>
      <c r="D7" s="599"/>
    </row>
    <row r="8" spans="1:4" x14ac:dyDescent="0.2">
      <c r="A8" s="597">
        <v>3</v>
      </c>
      <c r="B8" s="598"/>
      <c r="C8" s="599"/>
      <c r="D8" s="599"/>
    </row>
    <row r="9" spans="1:4" x14ac:dyDescent="0.2">
      <c r="A9" s="597">
        <v>4</v>
      </c>
      <c r="B9" s="597"/>
      <c r="C9" s="599"/>
      <c r="D9" s="599"/>
    </row>
    <row r="10" spans="1:4" x14ac:dyDescent="0.2">
      <c r="A10" s="597">
        <v>5</v>
      </c>
      <c r="B10" s="598"/>
      <c r="C10" s="599"/>
      <c r="D10" s="599"/>
    </row>
    <row r="11" spans="1:4" x14ac:dyDescent="0.2">
      <c r="A11" s="597">
        <v>6</v>
      </c>
      <c r="B11" s="597"/>
      <c r="C11" s="599"/>
      <c r="D11" s="599"/>
    </row>
    <row r="12" spans="1:4" x14ac:dyDescent="0.2">
      <c r="A12" s="597">
        <v>7</v>
      </c>
      <c r="B12" s="598"/>
      <c r="C12" s="599"/>
      <c r="D12" s="599"/>
    </row>
    <row r="13" spans="1:4" x14ac:dyDescent="0.2">
      <c r="A13" s="597">
        <v>8</v>
      </c>
      <c r="B13" s="597"/>
      <c r="C13" s="599"/>
      <c r="D13" s="599"/>
    </row>
    <row r="14" spans="1:4" x14ac:dyDescent="0.2">
      <c r="A14" s="597">
        <v>9</v>
      </c>
      <c r="B14" s="598"/>
      <c r="C14" s="599"/>
      <c r="D14" s="599"/>
    </row>
    <row r="15" spans="1:4" x14ac:dyDescent="0.2">
      <c r="A15" s="597">
        <v>10</v>
      </c>
      <c r="B15" s="597"/>
      <c r="C15" s="599"/>
      <c r="D15" s="599"/>
    </row>
    <row r="16" spans="1:4" x14ac:dyDescent="0.2">
      <c r="A16" s="597"/>
      <c r="B16" s="598"/>
      <c r="C16" s="599"/>
      <c r="D16" s="599"/>
    </row>
    <row r="17" spans="1:4" x14ac:dyDescent="0.2">
      <c r="A17" s="597"/>
      <c r="B17" s="597"/>
      <c r="C17" s="599"/>
      <c r="D17" s="599"/>
    </row>
    <row r="18" spans="1:4" x14ac:dyDescent="0.2">
      <c r="A18" s="597"/>
      <c r="B18" s="597"/>
      <c r="C18" s="599"/>
      <c r="D18" s="599"/>
    </row>
    <row r="19" spans="1:4" x14ac:dyDescent="0.2">
      <c r="A19" s="597"/>
      <c r="B19" s="597"/>
      <c r="C19" s="599"/>
      <c r="D19" s="599"/>
    </row>
    <row r="20" spans="1:4" x14ac:dyDescent="0.2">
      <c r="A20" s="597"/>
      <c r="B20" s="597"/>
      <c r="C20" s="599"/>
      <c r="D20" s="599"/>
    </row>
    <row r="21" spans="1:4" x14ac:dyDescent="0.2">
      <c r="A21" s="597"/>
      <c r="B21" s="597"/>
      <c r="C21" s="599"/>
      <c r="D21" s="599"/>
    </row>
    <row r="22" spans="1:4" x14ac:dyDescent="0.2">
      <c r="A22" s="597"/>
      <c r="B22" s="597"/>
      <c r="C22" s="599"/>
      <c r="D22" s="599"/>
    </row>
    <row r="23" spans="1:4" x14ac:dyDescent="0.2">
      <c r="A23" s="597"/>
      <c r="B23" s="597"/>
      <c r="C23" s="599"/>
      <c r="D23" s="599"/>
    </row>
    <row r="24" spans="1:4" x14ac:dyDescent="0.2">
      <c r="A24" s="597"/>
      <c r="B24" s="597"/>
      <c r="C24" s="599"/>
      <c r="D24" s="599"/>
    </row>
    <row r="25" spans="1:4" x14ac:dyDescent="0.2">
      <c r="A25" s="597"/>
      <c r="B25" s="597"/>
      <c r="C25" s="599"/>
      <c r="D25" s="599"/>
    </row>
    <row r="26" spans="1:4" x14ac:dyDescent="0.2">
      <c r="A26" s="597"/>
      <c r="B26" s="597"/>
      <c r="C26" s="599"/>
      <c r="D26" s="599"/>
    </row>
    <row r="27" spans="1:4" x14ac:dyDescent="0.2">
      <c r="A27" s="597"/>
      <c r="B27" s="597"/>
      <c r="C27" s="599"/>
      <c r="D27" s="599"/>
    </row>
    <row r="28" spans="1:4" x14ac:dyDescent="0.2">
      <c r="A28" s="597"/>
      <c r="B28" s="597"/>
      <c r="C28" s="599"/>
      <c r="D28" s="599"/>
    </row>
    <row r="29" spans="1:4" x14ac:dyDescent="0.2">
      <c r="A29" s="597"/>
      <c r="B29" s="597"/>
      <c r="C29" s="599"/>
      <c r="D29" s="599"/>
    </row>
    <row r="30" spans="1:4" x14ac:dyDescent="0.2">
      <c r="A30" s="597"/>
      <c r="B30" s="597"/>
      <c r="C30" s="599"/>
      <c r="D30" s="599"/>
    </row>
    <row r="31" spans="1:4" x14ac:dyDescent="0.2">
      <c r="A31" s="597"/>
      <c r="B31" s="597"/>
      <c r="C31" s="599"/>
      <c r="D31" s="599"/>
    </row>
    <row r="32" spans="1:4" x14ac:dyDescent="0.2">
      <c r="A32" s="597"/>
      <c r="B32" s="597"/>
      <c r="C32" s="599"/>
      <c r="D32" s="599"/>
    </row>
    <row r="33" spans="1:4" x14ac:dyDescent="0.2">
      <c r="A33" s="597"/>
      <c r="B33" s="597"/>
      <c r="C33" s="599"/>
      <c r="D33" s="599"/>
    </row>
    <row r="34" spans="1:4" x14ac:dyDescent="0.2">
      <c r="A34" s="599"/>
      <c r="B34" s="599"/>
      <c r="C34" s="599"/>
      <c r="D34" s="599"/>
    </row>
    <row r="35" spans="1:4" x14ac:dyDescent="0.2">
      <c r="A35" s="599"/>
      <c r="B35" s="599"/>
      <c r="C35" s="599"/>
      <c r="D35" s="599"/>
    </row>
    <row r="36" spans="1:4" x14ac:dyDescent="0.2">
      <c r="A36" s="599"/>
      <c r="B36" s="599"/>
      <c r="C36" s="599"/>
      <c r="D36" s="5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Master</vt:lpstr>
      <vt:lpstr>Muka</vt:lpstr>
      <vt:lpstr>Rekap</vt:lpstr>
      <vt:lpstr>Pendidikan</vt:lpstr>
      <vt:lpstr>Penelitian</vt:lpstr>
      <vt:lpstr>Pengabdian</vt:lpstr>
      <vt:lpstr>Penunjang </vt:lpstr>
      <vt:lpstr>Timeline</vt:lpstr>
      <vt:lpstr>Muka!Print_Area</vt:lpstr>
      <vt:lpstr>Pendidikan!Print_Area</vt:lpstr>
      <vt:lpstr>Penelitian!Print_Area</vt:lpstr>
      <vt:lpstr>Pengabdian!Print_Area</vt:lpstr>
      <vt:lpstr>'Penunjang '!Print_Area</vt:lpstr>
      <vt:lpstr>Rekap!Print_Area</vt:lpstr>
      <vt:lpstr>Pendidikan!Print_Titles</vt:lpstr>
      <vt:lpstr>Pengabdian!Print_Titles</vt:lpstr>
      <vt:lpstr>'Penunjang '!Print_Titles</vt:lpstr>
    </vt:vector>
  </TitlesOfParts>
  <Company>mitek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</dc:creator>
  <cp:lastModifiedBy>Rike</cp:lastModifiedBy>
  <cp:lastPrinted>2019-11-27T00:57:43Z</cp:lastPrinted>
  <dcterms:created xsi:type="dcterms:W3CDTF">2006-05-08T13:41:27Z</dcterms:created>
  <dcterms:modified xsi:type="dcterms:W3CDTF">2022-01-18T14:38:08Z</dcterms:modified>
</cp:coreProperties>
</file>